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ГЖИ " sheetId="1" r:id="rId1"/>
  </sheets>
  <definedNames>
    <definedName name="_xlnm.Print_Titles" localSheetId="0">'ГЖИ '!$2:$4</definedName>
    <definedName name="_xlnm.Print_Area" localSheetId="0">'ГЖИ '!$A$1:$K$578</definedName>
  </definedNames>
  <calcPr fullCalcOnLoad="1"/>
</workbook>
</file>

<file path=xl/sharedStrings.xml><?xml version="1.0" encoding="utf-8"?>
<sst xmlns="http://schemas.openxmlformats.org/spreadsheetml/2006/main" count="741" uniqueCount="274">
  <si>
    <t>ТИТУЛ ТЕКУЩЕГО РЕМОНТА НА  2012г</t>
  </si>
  <si>
    <t>№ п/п</t>
  </si>
  <si>
    <t>Адрес</t>
  </si>
  <si>
    <t>Площадь ж/дома,м. кв</t>
  </si>
  <si>
    <t>Остаток на 01.01.2011г с учетом 2008г.,2009г.,2010г. 2011г, руб</t>
  </si>
  <si>
    <t>Планируемые средства 2012г.,  руб.</t>
  </si>
  <si>
    <t>Средства с учетом 2008г.,2009г.,2010г.,2011г., 2012г., руб</t>
  </si>
  <si>
    <t xml:space="preserve">виды работ </t>
  </si>
  <si>
    <t xml:space="preserve">План </t>
  </si>
  <si>
    <t>планируемые средства  с 01.01.2012г                руб.  ( 0,79 руб. коп.)</t>
  </si>
  <si>
    <t>планируемые средства  с 01.07.2012г                руб. ( 0,84 руб. коп.)</t>
  </si>
  <si>
    <t>Всего за 2012г</t>
  </si>
  <si>
    <t>объём</t>
  </si>
  <si>
    <t>сумма руб.</t>
  </si>
  <si>
    <t>1,3- квартал</t>
  </si>
  <si>
    <t>б-р Баумана, 18</t>
  </si>
  <si>
    <t xml:space="preserve">Нет решения </t>
  </si>
  <si>
    <t>б-р Баумана, 2</t>
  </si>
  <si>
    <t>Ремонт отмостки</t>
  </si>
  <si>
    <t>Ремонт крыльца и  пола пос. пл.на 1-ом этаже</t>
  </si>
  <si>
    <t>б-р Баумана, 6</t>
  </si>
  <si>
    <t>Ремонт швов</t>
  </si>
  <si>
    <t>Ремонт кровли</t>
  </si>
  <si>
    <t>Резерв</t>
  </si>
  <si>
    <t>б-р Баумана, 8</t>
  </si>
  <si>
    <t>Замена клапанов м/п</t>
  </si>
  <si>
    <t>б-р Баумана,14</t>
  </si>
  <si>
    <t>Ремонт кровельного покрытия козырьков</t>
  </si>
  <si>
    <t>б-р Баумана,16</t>
  </si>
  <si>
    <t>Ленинский пр-т, 27</t>
  </si>
  <si>
    <t>Изготовление и установка металлической двери м/к под. №2</t>
  </si>
  <si>
    <t>Ремонт подъезда №1 1-9этажи</t>
  </si>
  <si>
    <t xml:space="preserve">Ленинский пр-т, 36  </t>
  </si>
  <si>
    <t>Установка скамеек</t>
  </si>
  <si>
    <t>Установка урн</t>
  </si>
  <si>
    <t>Замена выпусков канализации</t>
  </si>
  <si>
    <t>Замена бункеров</t>
  </si>
  <si>
    <t>Ленинский пр-т, 40</t>
  </si>
  <si>
    <t>изгот и монтаж информ. Табличек</t>
  </si>
  <si>
    <t>Ремонт крылец</t>
  </si>
  <si>
    <t>Резерв( ремонт инж. обор)</t>
  </si>
  <si>
    <t>Ленинский пр-т, 29</t>
  </si>
  <si>
    <t>Ленинский пр-т, 31</t>
  </si>
  <si>
    <t>Ленинский пр-т, 38</t>
  </si>
  <si>
    <t>Установук урн</t>
  </si>
  <si>
    <t>Резерв ( ремонт инж. обор)</t>
  </si>
  <si>
    <t>Ленинский пр-т,35А</t>
  </si>
  <si>
    <t>Установка регулирующей запороной арматуры на систему отопления</t>
  </si>
  <si>
    <t>Московский пр-т, 23</t>
  </si>
  <si>
    <t>Замена выпуска канализации</t>
  </si>
  <si>
    <t>Московский пр-т, 27</t>
  </si>
  <si>
    <t>Замена дверных блоков на м/к</t>
  </si>
  <si>
    <t>Ремонт пола в м/к</t>
  </si>
  <si>
    <t>утепление стеновых панелей</t>
  </si>
  <si>
    <t>Московский пр-т, 33</t>
  </si>
  <si>
    <t>Московский пр-т, 35</t>
  </si>
  <si>
    <t>Московский пр-т, 41</t>
  </si>
  <si>
    <t>Утепление стеновых панелей</t>
  </si>
  <si>
    <t>Московский пр-т, 43</t>
  </si>
  <si>
    <t>ул. Революционная, 24</t>
  </si>
  <si>
    <t xml:space="preserve">ул. Революционная, 30 </t>
  </si>
  <si>
    <t>Замена выпусков ливневой канализации</t>
  </si>
  <si>
    <t>ул. Свердлова, 35/22</t>
  </si>
  <si>
    <t>Заменга ввода ХВС</t>
  </si>
  <si>
    <t xml:space="preserve">ул. Свердлова, 37 </t>
  </si>
  <si>
    <t>Замена мет. Дверей в электорщитовых</t>
  </si>
  <si>
    <t>ул. Свердлова, 43</t>
  </si>
  <si>
    <t>Замена подвальных люков под. №6,7</t>
  </si>
  <si>
    <t>ул. Свердлова, 49</t>
  </si>
  <si>
    <t>Ремонт кровли м/к</t>
  </si>
  <si>
    <t>Ремонт дверей ПВХ</t>
  </si>
  <si>
    <t>ул. Фрунзе,16</t>
  </si>
  <si>
    <t>Замена крышки клапанов м/п</t>
  </si>
  <si>
    <t>Изготовление и установка металлической двери м/к</t>
  </si>
  <si>
    <t>ул. Фрунзе, 18</t>
  </si>
  <si>
    <t>ул. Фрунзе, 22</t>
  </si>
  <si>
    <t>Замена канализационного выпуска под. №22</t>
  </si>
  <si>
    <t>Замена п/я</t>
  </si>
  <si>
    <t>Ремонт подъезда №26</t>
  </si>
  <si>
    <t>Итого</t>
  </si>
  <si>
    <t>5- квартал</t>
  </si>
  <si>
    <t>б-р Орджоникидзе, 2</t>
  </si>
  <si>
    <t>Установка лавочки</t>
  </si>
  <si>
    <t>Установка урны</t>
  </si>
  <si>
    <t>Ремонт кровельного покрыти я козырьков</t>
  </si>
  <si>
    <t>б-р Орджоникидзе, 6</t>
  </si>
  <si>
    <t>Резерв ( ремонт инж. обор и констр элементов))</t>
  </si>
  <si>
    <t>б-р Орджоникидзе, 7</t>
  </si>
  <si>
    <t>б-р Орджоникидзе, 8</t>
  </si>
  <si>
    <t>Резерв ( Ремонт инж. обор и констр элементов)</t>
  </si>
  <si>
    <t>б-р Орджоникидзе, 9</t>
  </si>
  <si>
    <t>Нет решения</t>
  </si>
  <si>
    <t>б-р Орджоникидзе, 10</t>
  </si>
  <si>
    <t>Резерв ( Ремонт инж. обор и констр. элемнтов)</t>
  </si>
  <si>
    <t>б-р Орджоникидзе, 11</t>
  </si>
  <si>
    <t>б-р Орджоникидзе, 12</t>
  </si>
  <si>
    <t>б-р Орджоникидзе, 15</t>
  </si>
  <si>
    <t>Установка задвижек</t>
  </si>
  <si>
    <t>Установка тамбурных дверей</t>
  </si>
  <si>
    <t>Ремонт подъездов</t>
  </si>
  <si>
    <t>б-р Орджоникидзе, 18</t>
  </si>
  <si>
    <t>Ленинский пр-т, 18</t>
  </si>
  <si>
    <t>Заменаи светильников на первых этажах</t>
  </si>
  <si>
    <t>Восстановление освещения козырьков</t>
  </si>
  <si>
    <t>Установка светильников в тамбурах</t>
  </si>
  <si>
    <t>Ленинский пр-т, 21</t>
  </si>
  <si>
    <t>Ленинский пр-т, 26</t>
  </si>
  <si>
    <t>Замена кухонных канализ. Стояков д-50(п. №4 стояк 1,4)</t>
  </si>
  <si>
    <t>Ленинский пр-т, 24</t>
  </si>
  <si>
    <t>Ремнт подъезда</t>
  </si>
  <si>
    <t>Ленинский пр-т, 28</t>
  </si>
  <si>
    <t>пр-т Ст. Разина, 18</t>
  </si>
  <si>
    <t>Ремонт подъезда</t>
  </si>
  <si>
    <t>Утепление  стеновых панелей</t>
  </si>
  <si>
    <t>пр-т Ст. Разина, 32</t>
  </si>
  <si>
    <t>Установка задвижек (Баларекс)</t>
  </si>
  <si>
    <t>Замена крышек м/к</t>
  </si>
  <si>
    <t>пр-т Ст. Разина, 34</t>
  </si>
  <si>
    <t>пр-т Ст. Разина, 22</t>
  </si>
  <si>
    <t>Замена п/я под. № 15,18,28</t>
  </si>
  <si>
    <t>пр-т Ст. Разина, 26</t>
  </si>
  <si>
    <t>Ремонт кроовельного покрытия козырьков</t>
  </si>
  <si>
    <t>пр-т Ст. Разина, 28</t>
  </si>
  <si>
    <t>ул. Свердлова, 17</t>
  </si>
  <si>
    <t>ул. Свердлова, 19</t>
  </si>
  <si>
    <t xml:space="preserve">Замена мет дверей </t>
  </si>
  <si>
    <t>ул. Свердлова, 25</t>
  </si>
  <si>
    <t xml:space="preserve"> Заделка стен фасада</t>
  </si>
  <si>
    <t>ул. Свердлова, 29</t>
  </si>
  <si>
    <t>Ремонт подходов к подъездам;</t>
  </si>
  <si>
    <t>ул. Юбилейная, 19/31</t>
  </si>
  <si>
    <t>Восстановление освещения л/к</t>
  </si>
  <si>
    <t>Замена окон ПВХ</t>
  </si>
  <si>
    <t>ул. Юбилейная, 21</t>
  </si>
  <si>
    <t>ул. Юбилейная, 23</t>
  </si>
  <si>
    <t>ул. Юбилейная, 27</t>
  </si>
  <si>
    <t xml:space="preserve"> Замена окон ПВХ</t>
  </si>
  <si>
    <t>6- квартал</t>
  </si>
  <si>
    <t>б-р Королева, 10</t>
  </si>
  <si>
    <t>б-р Королева, 11</t>
  </si>
  <si>
    <t>Ремонт  Температурных швов на кровле</t>
  </si>
  <si>
    <t>б-р Королева, 14</t>
  </si>
  <si>
    <t>Резерв ( Ремонт конструктивных элементов)</t>
  </si>
  <si>
    <t>б-р Королева, 15</t>
  </si>
  <si>
    <t>Утепление потолков проходных подъездов</t>
  </si>
  <si>
    <t>Замена мет дверей и люков</t>
  </si>
  <si>
    <t>б-р Королева, 16</t>
  </si>
  <si>
    <t>б-р Королева, 2</t>
  </si>
  <si>
    <t>б-р Королева, 4</t>
  </si>
  <si>
    <t>б-р Королева, 5</t>
  </si>
  <si>
    <t>б-р Королева, 7</t>
  </si>
  <si>
    <t>б-р Королева, 8</t>
  </si>
  <si>
    <t>Резерв ( Ремонт конструктивных элементов и инж. обор)</t>
  </si>
  <si>
    <t>б-р Королева, 9</t>
  </si>
  <si>
    <t>Московский пр-т, 45/47</t>
  </si>
  <si>
    <t>Замена мет. дверей выхода на кровлю</t>
  </si>
  <si>
    <t>Московский пр-т, 47</t>
  </si>
  <si>
    <t>Ремонт инженерного оборудования</t>
  </si>
  <si>
    <t>Московский пр-т, 51</t>
  </si>
  <si>
    <t>Замена мет. дверей  проход подъездах</t>
  </si>
  <si>
    <t>Московский пр-т,61</t>
  </si>
  <si>
    <t>Резерв- ремонт инженероного оборудования и конструктивных элементов</t>
  </si>
  <si>
    <t>Московский пр-т, 63</t>
  </si>
  <si>
    <t>Приморский б-р, 32</t>
  </si>
  <si>
    <t>Приморский б-р, 34</t>
  </si>
  <si>
    <t>Установка тамбурной двери</t>
  </si>
  <si>
    <t>Резерв - ремонт конструктивных элементов</t>
  </si>
  <si>
    <t>Приморский б-р, 36</t>
  </si>
  <si>
    <t>Приморский б-р, 40</t>
  </si>
  <si>
    <t>Резерв- ремонт конструктивных элементов</t>
  </si>
  <si>
    <t>Приморский б-р, 46</t>
  </si>
  <si>
    <t>ул.Фрунзе,37</t>
  </si>
  <si>
    <t>Установка окон</t>
  </si>
  <si>
    <t>ул. Фрунзе, 41</t>
  </si>
  <si>
    <t>Резерв (установка доводчиков)</t>
  </si>
  <si>
    <t>ул. Фрунзе, 43</t>
  </si>
  <si>
    <t>ул. Фрунзе, 45</t>
  </si>
  <si>
    <t>ул. Революционная, 76</t>
  </si>
  <si>
    <t>ул. Революционная, 78</t>
  </si>
  <si>
    <t>7- квартал</t>
  </si>
  <si>
    <t>б-р Буденного, 3</t>
  </si>
  <si>
    <t>Замена светильников</t>
  </si>
  <si>
    <t>б-р Буденного, 5</t>
  </si>
  <si>
    <t>б-р Буденного, 6</t>
  </si>
  <si>
    <t>б-р Буденного, 10</t>
  </si>
  <si>
    <t>б-р Буденого, 13</t>
  </si>
  <si>
    <t>б-р Буденого, 14</t>
  </si>
  <si>
    <t>б-р Буденого, 17</t>
  </si>
  <si>
    <t>б-р Буденного, 11</t>
  </si>
  <si>
    <t>Восстановление работоспособности тепловых узлов</t>
  </si>
  <si>
    <t>б-р Буденного, 18</t>
  </si>
  <si>
    <t>Заделка стен фасада мастикой</t>
  </si>
  <si>
    <t>Изготовление и установка металлических дверей</t>
  </si>
  <si>
    <t>Устройство зонтов над вент</t>
  </si>
  <si>
    <t>Приморский б-р, 10/64</t>
  </si>
  <si>
    <t>Приморский б-р, 12</t>
  </si>
  <si>
    <t>Приморский б-р, 14</t>
  </si>
  <si>
    <t>Установка светильников (для круглосуточного горения) на 1-х этажах</t>
  </si>
  <si>
    <t>Приморский б-р, 18</t>
  </si>
  <si>
    <t>Приморский б-р, 20</t>
  </si>
  <si>
    <t>Приморский б-р, 26</t>
  </si>
  <si>
    <t>Приморский б-р, 28</t>
  </si>
  <si>
    <t>пр-т Ст. Разина, 52</t>
  </si>
  <si>
    <t>Ремонткровельного покрытия козырьков</t>
  </si>
  <si>
    <t>пр-т Ст. Разина, 56</t>
  </si>
  <si>
    <t>пр-т Ст. Разина, 58</t>
  </si>
  <si>
    <t>пр-т Ст. Разина, 42</t>
  </si>
  <si>
    <t>Замена клапанов</t>
  </si>
  <si>
    <t>Замена тамбурных дверей</t>
  </si>
  <si>
    <t>пр-т Ст. Разина, 46</t>
  </si>
  <si>
    <t>пр-т Ст. Разина, 48</t>
  </si>
  <si>
    <t>ул. Фрунзе, 15</t>
  </si>
  <si>
    <t>Замена бункеров в м/к</t>
  </si>
  <si>
    <t>Изготавление и установка металлических дверей</t>
  </si>
  <si>
    <t>ул. Фрунзе, 17</t>
  </si>
  <si>
    <t>ул. Фрунзе, 21</t>
  </si>
  <si>
    <t>Изготавление и установка металлических дверей на кровлю</t>
  </si>
  <si>
    <t>ул. Фрунзе, 25</t>
  </si>
  <si>
    <t>ул. Фрунзе, 27</t>
  </si>
  <si>
    <t>ул.Фрунзе,29</t>
  </si>
  <si>
    <t>ул. Фрунзе, 31</t>
  </si>
  <si>
    <t>ул. Юбилейная, 35</t>
  </si>
  <si>
    <t>ул. Юбилейная, 41</t>
  </si>
  <si>
    <t>ул. Юбилейная, 45</t>
  </si>
  <si>
    <t>ул. Юбилейная, 49</t>
  </si>
  <si>
    <t>ул. Юбилейная, 51</t>
  </si>
  <si>
    <t>Установка лавочек</t>
  </si>
  <si>
    <t>ул. Юбилейная, 53</t>
  </si>
  <si>
    <t>ул. Юбилейная, 57</t>
  </si>
  <si>
    <t>ул. Юбилейная, 61</t>
  </si>
  <si>
    <t>Приморский б-р,29</t>
  </si>
  <si>
    <t>Приморский б-р, 33</t>
  </si>
  <si>
    <t>пр-т Ст. Разина, 66/5</t>
  </si>
  <si>
    <t>пр-т Ст. Разина, 76</t>
  </si>
  <si>
    <t>ул. Юбилейная, 63</t>
  </si>
  <si>
    <t>ул. Юбилейная, 67</t>
  </si>
  <si>
    <t>ул.Юбилейная,79</t>
  </si>
  <si>
    <t>ул. Юбилейная, 83</t>
  </si>
  <si>
    <t xml:space="preserve">11 и 3Б квартал </t>
  </si>
  <si>
    <t>Приморский б-р, 4</t>
  </si>
  <si>
    <t>пр-т Ст. Разина, 63</t>
  </si>
  <si>
    <t>пр-т Ст. Разина, 71</t>
  </si>
  <si>
    <t xml:space="preserve">Замена канализационного выпуска </t>
  </si>
  <si>
    <t>Установка блока авт. "Барс"</t>
  </si>
  <si>
    <t>пр-т Ст. Разина, 75</t>
  </si>
  <si>
    <t>ул. Жукова, 12</t>
  </si>
  <si>
    <t>ул. Жукова, 14</t>
  </si>
  <si>
    <t>ул. Жукова, 30</t>
  </si>
  <si>
    <t>ул. Жукова, 44</t>
  </si>
  <si>
    <t>ул. Жукова, 46</t>
  </si>
  <si>
    <t>Ремонт крови</t>
  </si>
  <si>
    <t>ул. Фрунзе, 1</t>
  </si>
  <si>
    <t>ул. Фрунзе, 11</t>
  </si>
  <si>
    <t>ул. Фрунзе, 3</t>
  </si>
  <si>
    <t>ул. Фрунзе, 5</t>
  </si>
  <si>
    <t>ул. Фрунзе, 9</t>
  </si>
  <si>
    <t>Ленинский пр-т, 13/43</t>
  </si>
  <si>
    <t>Ленинский пр-т, 3</t>
  </si>
  <si>
    <t>Ленинский пр-т, 5</t>
  </si>
  <si>
    <t>Ленинский пр-т,11</t>
  </si>
  <si>
    <t>пр-т Ст. Разина, 45</t>
  </si>
  <si>
    <t>пр-т Ст. Разина, 49</t>
  </si>
  <si>
    <t>пр-т Ст. Разина, 55/8</t>
  </si>
  <si>
    <t>Ремон инженерного оборудования</t>
  </si>
  <si>
    <t>пр-т Ст. Разина, 51</t>
  </si>
  <si>
    <t>Ремонот кровельного покрытия козырьков</t>
  </si>
  <si>
    <t>ул. Жукова, 2А</t>
  </si>
  <si>
    <t>ул. Жукова, 2Б</t>
  </si>
  <si>
    <t>ул. Фрунзе, 4</t>
  </si>
  <si>
    <t>Ремонт темературного шва</t>
  </si>
  <si>
    <t>ул. Фрунзе, 4А</t>
  </si>
  <si>
    <t>ул. Фрунзе, 4Б</t>
  </si>
  <si>
    <t>ул. Фрунзе, 4В</t>
  </si>
  <si>
    <t>Итого по   УК-2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</si>
</sst>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683"/>
  <sheetViews>
    <sheetView tabSelected="1" zoomScaleSheetLayoutView="75" zoomScalePageLayoutView="0" workbookViewId="0" topLeftCell="A1">
      <pane ySplit="4" topLeftCell="A572" activePane="bottomLeft" state="frozen"/>
      <selection pane="topLeft" activeCell="A1" sqref="A1"/>
      <selection pane="bottomLeft" activeCell="A579" sqref="A579:IV795"/>
    </sheetView>
  </sheetViews>
  <sheetFormatPr defaultColWidth="10.25390625" defaultRowHeight="12.75"/>
  <cols>
    <col min="1" max="1" width="4.75390625" style="1" customWidth="1"/>
    <col min="2" max="2" width="28.25390625" style="1" customWidth="1"/>
    <col min="3" max="3" width="23.125" style="31" customWidth="1"/>
    <col min="4" max="4" width="16.875" style="31" hidden="1" customWidth="1"/>
    <col min="5" max="5" width="15.625" style="31" hidden="1" customWidth="1"/>
    <col min="6" max="6" width="14.75390625" style="31" hidden="1" customWidth="1"/>
    <col min="7" max="7" width="13.25390625" style="31" hidden="1" customWidth="1"/>
    <col min="8" max="8" width="16.375" style="31" hidden="1" customWidth="1"/>
    <col min="9" max="9" width="40.00390625" style="1" customWidth="1"/>
    <col min="10" max="10" width="23.00390625" style="1" customWidth="1"/>
    <col min="11" max="11" width="22.125" style="1" customWidth="1"/>
    <col min="12" max="12" width="18.875" style="1" customWidth="1"/>
    <col min="13" max="16384" width="10.25390625" style="1" customWidth="1"/>
  </cols>
  <sheetData>
    <row r="1" spans="1:11" ht="36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35.2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/>
      <c r="G2" s="36"/>
      <c r="H2" s="36" t="s">
        <v>6</v>
      </c>
      <c r="I2" s="36" t="s">
        <v>7</v>
      </c>
      <c r="J2" s="36" t="s">
        <v>8</v>
      </c>
      <c r="K2" s="36"/>
      <c r="L2" s="45"/>
    </row>
    <row r="3" spans="1:12" ht="9.75" customHeight="1">
      <c r="A3" s="36"/>
      <c r="B3" s="36"/>
      <c r="C3" s="36"/>
      <c r="D3" s="36"/>
      <c r="E3" s="36" t="s">
        <v>9</v>
      </c>
      <c r="F3" s="36" t="s">
        <v>10</v>
      </c>
      <c r="G3" s="36" t="s">
        <v>11</v>
      </c>
      <c r="H3" s="36"/>
      <c r="I3" s="36"/>
      <c r="J3" s="36"/>
      <c r="K3" s="36"/>
      <c r="L3" s="45"/>
    </row>
    <row r="4" spans="1:12" ht="38.25" customHeight="1">
      <c r="A4" s="36"/>
      <c r="B4" s="36"/>
      <c r="C4" s="36"/>
      <c r="D4" s="36"/>
      <c r="E4" s="36"/>
      <c r="F4" s="36"/>
      <c r="G4" s="36"/>
      <c r="H4" s="36"/>
      <c r="I4" s="36"/>
      <c r="J4" s="2" t="s">
        <v>12</v>
      </c>
      <c r="K4" s="2" t="s">
        <v>13</v>
      </c>
      <c r="L4" s="45"/>
    </row>
    <row r="5" spans="1:11" ht="12.75">
      <c r="A5" s="3">
        <v>1</v>
      </c>
      <c r="B5" s="3">
        <v>2</v>
      </c>
      <c r="C5" s="3">
        <v>3</v>
      </c>
      <c r="D5" s="3"/>
      <c r="E5" s="3">
        <v>4</v>
      </c>
      <c r="F5" s="3"/>
      <c r="G5" s="3">
        <v>6</v>
      </c>
      <c r="H5" s="3"/>
      <c r="I5" s="3">
        <v>4</v>
      </c>
      <c r="J5" s="3">
        <v>5</v>
      </c>
      <c r="K5" s="4">
        <v>6</v>
      </c>
    </row>
    <row r="6" spans="1:11" ht="25.5" customHeight="1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 ht="30" customHeight="1">
      <c r="A7" s="3">
        <v>1</v>
      </c>
      <c r="B7" s="5" t="s">
        <v>15</v>
      </c>
      <c r="C7" s="6">
        <v>4027.8</v>
      </c>
      <c r="D7" s="7">
        <v>21665.38</v>
      </c>
      <c r="E7" s="7">
        <f>C7*0.79*6</f>
        <v>19091.772000000004</v>
      </c>
      <c r="F7" s="7">
        <f>C7*0.84*6</f>
        <v>20300.112</v>
      </c>
      <c r="G7" s="7">
        <f>E7+F7</f>
        <v>39391.884000000005</v>
      </c>
      <c r="H7" s="7">
        <f>D7+G7</f>
        <v>61057.26400000001</v>
      </c>
      <c r="I7" s="7" t="s">
        <v>16</v>
      </c>
      <c r="J7" s="7"/>
      <c r="K7" s="7"/>
      <c r="L7" s="8"/>
    </row>
    <row r="8" spans="1:12" ht="30" customHeight="1">
      <c r="A8" s="37">
        <v>2</v>
      </c>
      <c r="B8" s="40" t="s">
        <v>17</v>
      </c>
      <c r="C8" s="38">
        <v>4037.7</v>
      </c>
      <c r="D8" s="33">
        <v>16856.18</v>
      </c>
      <c r="E8" s="33">
        <f>C8*0.79*6</f>
        <v>19138.698</v>
      </c>
      <c r="F8" s="33">
        <f>C8*0.84*6</f>
        <v>20350.007999999998</v>
      </c>
      <c r="G8" s="33">
        <f>E8+F8</f>
        <v>39488.706</v>
      </c>
      <c r="H8" s="33">
        <f>D8+G8</f>
        <v>56344.886</v>
      </c>
      <c r="I8" s="7" t="s">
        <v>18</v>
      </c>
      <c r="J8" s="7">
        <v>14</v>
      </c>
      <c r="K8" s="7">
        <f>J8*714.05</f>
        <v>9996.699999999999</v>
      </c>
      <c r="L8" s="8"/>
    </row>
    <row r="9" spans="1:12" ht="30" customHeight="1">
      <c r="A9" s="37"/>
      <c r="B9" s="40"/>
      <c r="C9" s="38"/>
      <c r="D9" s="33"/>
      <c r="E9" s="33"/>
      <c r="F9" s="33"/>
      <c r="G9" s="33"/>
      <c r="H9" s="33"/>
      <c r="I9" s="7" t="s">
        <v>19</v>
      </c>
      <c r="J9" s="7"/>
      <c r="K9" s="7">
        <v>49063.83</v>
      </c>
      <c r="L9" s="8"/>
    </row>
    <row r="10" spans="1:12" ht="30" customHeight="1">
      <c r="A10" s="37">
        <v>3</v>
      </c>
      <c r="B10" s="40" t="s">
        <v>20</v>
      </c>
      <c r="C10" s="38">
        <v>23475.4</v>
      </c>
      <c r="D10" s="33">
        <v>-50723.18</v>
      </c>
      <c r="E10" s="33">
        <f>C10*0.79*6</f>
        <v>111273.39600000001</v>
      </c>
      <c r="F10" s="33">
        <f>C10*0.84*6</f>
        <v>118316.016</v>
      </c>
      <c r="G10" s="33">
        <f>E10+F10</f>
        <v>229589.412</v>
      </c>
      <c r="H10" s="33">
        <f>D10+G10</f>
        <v>178866.23200000002</v>
      </c>
      <c r="I10" s="7" t="s">
        <v>21</v>
      </c>
      <c r="J10" s="7">
        <v>66.3</v>
      </c>
      <c r="K10" s="7">
        <f>J10*295</f>
        <v>19558.5</v>
      </c>
      <c r="L10" s="8"/>
    </row>
    <row r="11" spans="1:12" ht="30" customHeight="1">
      <c r="A11" s="37"/>
      <c r="B11" s="40"/>
      <c r="C11" s="38"/>
      <c r="D11" s="33"/>
      <c r="E11" s="33"/>
      <c r="F11" s="33"/>
      <c r="G11" s="33"/>
      <c r="H11" s="33"/>
      <c r="I11" s="7" t="s">
        <v>22</v>
      </c>
      <c r="J11" s="7">
        <v>200</v>
      </c>
      <c r="K11" s="7">
        <f>J11*398.55</f>
        <v>79710</v>
      </c>
      <c r="L11" s="8"/>
    </row>
    <row r="12" spans="1:12" ht="30" customHeight="1">
      <c r="A12" s="37"/>
      <c r="B12" s="40"/>
      <c r="C12" s="38"/>
      <c r="D12" s="33"/>
      <c r="E12" s="33"/>
      <c r="F12" s="33"/>
      <c r="G12" s="33"/>
      <c r="H12" s="33"/>
      <c r="I12" s="7" t="s">
        <v>18</v>
      </c>
      <c r="J12" s="7">
        <v>94.66</v>
      </c>
      <c r="K12" s="7">
        <f>J12*714.05</f>
        <v>67591.973</v>
      </c>
      <c r="L12" s="8"/>
    </row>
    <row r="13" spans="1:12" ht="30" customHeight="1">
      <c r="A13" s="37"/>
      <c r="B13" s="40"/>
      <c r="C13" s="38"/>
      <c r="D13" s="33"/>
      <c r="E13" s="33"/>
      <c r="F13" s="33"/>
      <c r="G13" s="33"/>
      <c r="H13" s="33"/>
      <c r="I13" s="7" t="s">
        <v>23</v>
      </c>
      <c r="J13" s="7"/>
      <c r="K13" s="7">
        <v>12005.76</v>
      </c>
      <c r="L13" s="8"/>
    </row>
    <row r="14" spans="1:12" ht="36.75" customHeight="1">
      <c r="A14" s="37">
        <v>4</v>
      </c>
      <c r="B14" s="41" t="s">
        <v>24</v>
      </c>
      <c r="C14" s="38">
        <v>4022.4</v>
      </c>
      <c r="D14" s="33">
        <v>16325.06</v>
      </c>
      <c r="E14" s="33">
        <f>C14*0.79*6</f>
        <v>19066.176000000003</v>
      </c>
      <c r="F14" s="33">
        <f>C14*0.84*6</f>
        <v>20272.896</v>
      </c>
      <c r="G14" s="33">
        <f>E14+F14</f>
        <v>39339.072</v>
      </c>
      <c r="H14" s="33">
        <f>D14+G14</f>
        <v>55664.132</v>
      </c>
      <c r="I14" s="7" t="s">
        <v>25</v>
      </c>
      <c r="J14" s="7">
        <v>2</v>
      </c>
      <c r="K14" s="7">
        <f>J14*4200</f>
        <v>8400</v>
      </c>
      <c r="L14" s="8"/>
    </row>
    <row r="15" spans="1:12" ht="30" customHeight="1">
      <c r="A15" s="37"/>
      <c r="B15" s="41"/>
      <c r="C15" s="38"/>
      <c r="D15" s="33"/>
      <c r="E15" s="33"/>
      <c r="F15" s="33"/>
      <c r="G15" s="33"/>
      <c r="H15" s="33"/>
      <c r="I15" s="7" t="s">
        <v>25</v>
      </c>
      <c r="J15" s="7">
        <v>8</v>
      </c>
      <c r="K15" s="7">
        <f>J15*4272.21</f>
        <v>34177.68</v>
      </c>
      <c r="L15" s="8"/>
    </row>
    <row r="16" spans="1:12" ht="30" customHeight="1">
      <c r="A16" s="37"/>
      <c r="B16" s="41"/>
      <c r="C16" s="38"/>
      <c r="D16" s="33"/>
      <c r="E16" s="33"/>
      <c r="F16" s="33"/>
      <c r="G16" s="33"/>
      <c r="H16" s="33"/>
      <c r="I16" s="7" t="s">
        <v>23</v>
      </c>
      <c r="J16" s="7"/>
      <c r="K16" s="7">
        <v>13086.45</v>
      </c>
      <c r="L16" s="8"/>
    </row>
    <row r="17" spans="1:12" ht="30" customHeight="1">
      <c r="A17" s="37">
        <v>5</v>
      </c>
      <c r="B17" s="41" t="s">
        <v>26</v>
      </c>
      <c r="C17" s="38">
        <v>23336.6</v>
      </c>
      <c r="D17" s="33">
        <v>-130449.27</v>
      </c>
      <c r="E17" s="33">
        <f>C17*0.79*6</f>
        <v>110615.484</v>
      </c>
      <c r="F17" s="33">
        <f>C17*0.84*6</f>
        <v>117616.46399999999</v>
      </c>
      <c r="G17" s="33">
        <f>E17+F17</f>
        <v>228231.94799999997</v>
      </c>
      <c r="H17" s="33">
        <f>D17+G17</f>
        <v>97782.67799999997</v>
      </c>
      <c r="I17" s="7" t="s">
        <v>22</v>
      </c>
      <c r="J17" s="7">
        <v>172.58</v>
      </c>
      <c r="K17" s="7">
        <f>J17*481.46</f>
        <v>83090.3668</v>
      </c>
      <c r="L17" s="8"/>
    </row>
    <row r="18" spans="1:12" ht="30" customHeight="1">
      <c r="A18" s="37"/>
      <c r="B18" s="41"/>
      <c r="C18" s="38"/>
      <c r="D18" s="33"/>
      <c r="E18" s="33"/>
      <c r="F18" s="33"/>
      <c r="G18" s="33"/>
      <c r="H18" s="33"/>
      <c r="I18" s="7" t="s">
        <v>27</v>
      </c>
      <c r="J18" s="7">
        <v>9</v>
      </c>
      <c r="K18" s="7">
        <f>J18*519.59</f>
        <v>4676.31</v>
      </c>
      <c r="L18" s="8"/>
    </row>
    <row r="19" spans="1:12" ht="30" customHeight="1">
      <c r="A19" s="37"/>
      <c r="B19" s="41"/>
      <c r="C19" s="38"/>
      <c r="D19" s="33"/>
      <c r="E19" s="33"/>
      <c r="F19" s="33"/>
      <c r="G19" s="33"/>
      <c r="H19" s="33"/>
      <c r="I19" s="7" t="s">
        <v>23</v>
      </c>
      <c r="J19" s="7"/>
      <c r="K19" s="7">
        <v>10016</v>
      </c>
      <c r="L19" s="8"/>
    </row>
    <row r="20" spans="1:12" ht="30" customHeight="1">
      <c r="A20" s="37">
        <v>6</v>
      </c>
      <c r="B20" s="41" t="s">
        <v>28</v>
      </c>
      <c r="C20" s="38">
        <v>4017.9</v>
      </c>
      <c r="D20" s="33">
        <v>4660.28</v>
      </c>
      <c r="E20" s="33">
        <f>C20*0.79*6</f>
        <v>19044.846</v>
      </c>
      <c r="F20" s="33">
        <f>C20*0.84*6</f>
        <v>20250.216</v>
      </c>
      <c r="G20" s="33">
        <f>E20+F20</f>
        <v>39295.062000000005</v>
      </c>
      <c r="H20" s="33">
        <f>D20+G20</f>
        <v>43955.342000000004</v>
      </c>
      <c r="I20" s="7" t="s">
        <v>22</v>
      </c>
      <c r="J20" s="7">
        <v>15.4</v>
      </c>
      <c r="K20" s="7">
        <f>J20*481.46</f>
        <v>7414.4839999999995</v>
      </c>
      <c r="L20" s="8"/>
    </row>
    <row r="21" spans="1:12" ht="30" customHeight="1">
      <c r="A21" s="37"/>
      <c r="B21" s="41"/>
      <c r="C21" s="38"/>
      <c r="D21" s="33"/>
      <c r="E21" s="33"/>
      <c r="F21" s="33"/>
      <c r="G21" s="33"/>
      <c r="H21" s="33"/>
      <c r="I21" s="7" t="s">
        <v>25</v>
      </c>
      <c r="J21" s="7">
        <v>3</v>
      </c>
      <c r="K21" s="7">
        <f>J21*4272.21</f>
        <v>12816.630000000001</v>
      </c>
      <c r="L21" s="8"/>
    </row>
    <row r="22" spans="1:12" ht="30" customHeight="1">
      <c r="A22" s="37"/>
      <c r="B22" s="41"/>
      <c r="C22" s="38"/>
      <c r="D22" s="33"/>
      <c r="E22" s="33"/>
      <c r="F22" s="33"/>
      <c r="G22" s="33"/>
      <c r="H22" s="33"/>
      <c r="I22" s="7" t="s">
        <v>22</v>
      </c>
      <c r="J22" s="7">
        <v>47.7</v>
      </c>
      <c r="K22" s="7">
        <f>J22*398.55</f>
        <v>19010.835000000003</v>
      </c>
      <c r="L22" s="8"/>
    </row>
    <row r="23" spans="1:12" ht="30" customHeight="1">
      <c r="A23" s="37"/>
      <c r="B23" s="41"/>
      <c r="C23" s="38"/>
      <c r="D23" s="33"/>
      <c r="E23" s="33"/>
      <c r="F23" s="33"/>
      <c r="G23" s="33"/>
      <c r="H23" s="33"/>
      <c r="I23" s="7" t="s">
        <v>23</v>
      </c>
      <c r="J23" s="7"/>
      <c r="K23" s="7">
        <v>4713.39</v>
      </c>
      <c r="L23" s="8"/>
    </row>
    <row r="24" spans="1:12" ht="30" customHeight="1">
      <c r="A24" s="37">
        <v>7</v>
      </c>
      <c r="B24" s="40" t="s">
        <v>29</v>
      </c>
      <c r="C24" s="38">
        <v>11853.4</v>
      </c>
      <c r="D24" s="33">
        <v>135034</v>
      </c>
      <c r="E24" s="33">
        <f>C24*0.79*6</f>
        <v>56185.115999999995</v>
      </c>
      <c r="F24" s="33">
        <f>C24*0.84*6</f>
        <v>59741.136</v>
      </c>
      <c r="G24" s="33">
        <f>E24+F24</f>
        <v>115926.252</v>
      </c>
      <c r="H24" s="33">
        <f>D24+G24</f>
        <v>250960.25199999998</v>
      </c>
      <c r="I24" s="7" t="s">
        <v>22</v>
      </c>
      <c r="J24" s="7">
        <v>150.9</v>
      </c>
      <c r="K24" s="7">
        <f>J24*398.55</f>
        <v>60141.19500000001</v>
      </c>
      <c r="L24" s="8"/>
    </row>
    <row r="25" spans="1:12" ht="30" customHeight="1">
      <c r="A25" s="37"/>
      <c r="B25" s="40"/>
      <c r="C25" s="38"/>
      <c r="D25" s="33"/>
      <c r="E25" s="33"/>
      <c r="F25" s="33"/>
      <c r="G25" s="33"/>
      <c r="H25" s="33"/>
      <c r="I25" s="7" t="s">
        <v>21</v>
      </c>
      <c r="J25" s="7">
        <v>47.29</v>
      </c>
      <c r="K25" s="7">
        <f>J25*295</f>
        <v>13950.55</v>
      </c>
      <c r="L25" s="8"/>
    </row>
    <row r="26" spans="1:12" ht="30" customHeight="1">
      <c r="A26" s="37"/>
      <c r="B26" s="40"/>
      <c r="C26" s="38"/>
      <c r="D26" s="33"/>
      <c r="E26" s="33"/>
      <c r="F26" s="33"/>
      <c r="G26" s="33"/>
      <c r="H26" s="33"/>
      <c r="I26" s="7" t="s">
        <v>18</v>
      </c>
      <c r="J26" s="7">
        <v>30</v>
      </c>
      <c r="K26" s="7">
        <f>J26*714.05</f>
        <v>21421.5</v>
      </c>
      <c r="L26" s="8"/>
    </row>
    <row r="27" spans="1:12" ht="30" customHeight="1">
      <c r="A27" s="37"/>
      <c r="B27" s="40"/>
      <c r="C27" s="38"/>
      <c r="D27" s="33"/>
      <c r="E27" s="33"/>
      <c r="F27" s="33"/>
      <c r="G27" s="33"/>
      <c r="H27" s="33"/>
      <c r="I27" s="7" t="s">
        <v>30</v>
      </c>
      <c r="J27" s="7">
        <v>3</v>
      </c>
      <c r="K27" s="7">
        <f>J27*3472.98</f>
        <v>10418.94</v>
      </c>
      <c r="L27" s="8"/>
    </row>
    <row r="28" spans="1:12" ht="30" customHeight="1">
      <c r="A28" s="37"/>
      <c r="B28" s="40"/>
      <c r="C28" s="38"/>
      <c r="D28" s="33"/>
      <c r="E28" s="33"/>
      <c r="F28" s="33"/>
      <c r="G28" s="33"/>
      <c r="H28" s="33"/>
      <c r="I28" s="7" t="s">
        <v>31</v>
      </c>
      <c r="J28" s="7"/>
      <c r="K28" s="7">
        <v>135034</v>
      </c>
      <c r="L28" s="8"/>
    </row>
    <row r="29" spans="1:12" ht="30" customHeight="1">
      <c r="A29" s="37"/>
      <c r="B29" s="40"/>
      <c r="C29" s="38"/>
      <c r="D29" s="33"/>
      <c r="E29" s="33"/>
      <c r="F29" s="33"/>
      <c r="G29" s="33"/>
      <c r="H29" s="33"/>
      <c r="I29" s="7" t="s">
        <v>23</v>
      </c>
      <c r="J29" s="7"/>
      <c r="K29" s="7">
        <v>9994.07</v>
      </c>
      <c r="L29" s="8"/>
    </row>
    <row r="30" spans="1:12" ht="30" customHeight="1">
      <c r="A30" s="37">
        <v>8</v>
      </c>
      <c r="B30" s="40" t="s">
        <v>32</v>
      </c>
      <c r="C30" s="38">
        <v>18986.8</v>
      </c>
      <c r="D30" s="33">
        <v>59098.31</v>
      </c>
      <c r="E30" s="33">
        <f>C30*0.79*6</f>
        <v>89997.432</v>
      </c>
      <c r="F30" s="33">
        <f>C30*0.84*6</f>
        <v>95693.472</v>
      </c>
      <c r="G30" s="33">
        <f>E30+F30</f>
        <v>185690.90399999998</v>
      </c>
      <c r="H30" s="33">
        <f>D30+G30</f>
        <v>244789.21399999998</v>
      </c>
      <c r="I30" s="7" t="s">
        <v>33</v>
      </c>
      <c r="J30" s="7">
        <v>5</v>
      </c>
      <c r="K30" s="7">
        <f>J30*4200</f>
        <v>21000</v>
      </c>
      <c r="L30" s="8"/>
    </row>
    <row r="31" spans="1:12" ht="30" customHeight="1">
      <c r="A31" s="37"/>
      <c r="B31" s="40"/>
      <c r="C31" s="38"/>
      <c r="D31" s="33"/>
      <c r="E31" s="33"/>
      <c r="F31" s="33"/>
      <c r="G31" s="33"/>
      <c r="H31" s="33"/>
      <c r="I31" s="7" t="s">
        <v>34</v>
      </c>
      <c r="J31" s="7">
        <v>5</v>
      </c>
      <c r="K31" s="7">
        <f>J31*1230</f>
        <v>6150</v>
      </c>
      <c r="L31" s="8"/>
    </row>
    <row r="32" spans="1:12" ht="30" customHeight="1">
      <c r="A32" s="37"/>
      <c r="B32" s="40"/>
      <c r="C32" s="38"/>
      <c r="D32" s="33"/>
      <c r="E32" s="33"/>
      <c r="F32" s="33"/>
      <c r="G32" s="33"/>
      <c r="H32" s="33"/>
      <c r="I32" s="7" t="s">
        <v>21</v>
      </c>
      <c r="J32" s="7">
        <v>92</v>
      </c>
      <c r="K32" s="7">
        <f>J32*295</f>
        <v>27140</v>
      </c>
      <c r="L32" s="8"/>
    </row>
    <row r="33" spans="1:12" ht="30" customHeight="1">
      <c r="A33" s="37"/>
      <c r="B33" s="40"/>
      <c r="C33" s="38"/>
      <c r="D33" s="33"/>
      <c r="E33" s="33"/>
      <c r="F33" s="33"/>
      <c r="G33" s="33"/>
      <c r="H33" s="33"/>
      <c r="I33" s="7" t="s">
        <v>35</v>
      </c>
      <c r="J33" s="7">
        <v>4</v>
      </c>
      <c r="K33" s="7">
        <f>J33*30478.07</f>
        <v>121912.28</v>
      </c>
      <c r="L33" s="8"/>
    </row>
    <row r="34" spans="1:12" ht="30" customHeight="1">
      <c r="A34" s="37"/>
      <c r="B34" s="40"/>
      <c r="C34" s="38"/>
      <c r="D34" s="33"/>
      <c r="E34" s="33"/>
      <c r="F34" s="33"/>
      <c r="G34" s="33"/>
      <c r="H34" s="33"/>
      <c r="I34" s="7" t="s">
        <v>36</v>
      </c>
      <c r="J34" s="7">
        <v>3</v>
      </c>
      <c r="K34" s="7">
        <f>J34*10600</f>
        <v>31800</v>
      </c>
      <c r="L34" s="8"/>
    </row>
    <row r="35" spans="1:12" ht="30" customHeight="1">
      <c r="A35" s="37"/>
      <c r="B35" s="40"/>
      <c r="C35" s="38"/>
      <c r="D35" s="33"/>
      <c r="E35" s="33"/>
      <c r="F35" s="33"/>
      <c r="G35" s="33"/>
      <c r="H35" s="33"/>
      <c r="I35" s="7" t="s">
        <v>18</v>
      </c>
      <c r="J35" s="7">
        <v>10.62</v>
      </c>
      <c r="K35" s="7">
        <f>J35*714.05</f>
        <v>7583.210999999999</v>
      </c>
      <c r="L35" s="8"/>
    </row>
    <row r="36" spans="1:12" ht="30" customHeight="1">
      <c r="A36" s="37"/>
      <c r="B36" s="40"/>
      <c r="C36" s="38"/>
      <c r="D36" s="33"/>
      <c r="E36" s="33"/>
      <c r="F36" s="33"/>
      <c r="G36" s="33"/>
      <c r="H36" s="33"/>
      <c r="I36" s="7" t="s">
        <v>22</v>
      </c>
      <c r="J36" s="7">
        <v>30.15</v>
      </c>
      <c r="K36" s="7">
        <f>J36*398.55</f>
        <v>12016.2825</v>
      </c>
      <c r="L36" s="8"/>
    </row>
    <row r="37" spans="1:12" ht="29.25" customHeight="1">
      <c r="A37" s="37"/>
      <c r="B37" s="40"/>
      <c r="C37" s="38"/>
      <c r="D37" s="33"/>
      <c r="E37" s="33"/>
      <c r="F37" s="33"/>
      <c r="G37" s="33"/>
      <c r="H37" s="33"/>
      <c r="I37" s="7" t="s">
        <v>23</v>
      </c>
      <c r="J37" s="7"/>
      <c r="K37" s="7">
        <v>17187.44</v>
      </c>
      <c r="L37" s="8"/>
    </row>
    <row r="38" spans="1:12" ht="31.5" customHeight="1">
      <c r="A38" s="37">
        <v>9</v>
      </c>
      <c r="B38" s="40" t="s">
        <v>37</v>
      </c>
      <c r="C38" s="38">
        <v>27445.5</v>
      </c>
      <c r="D38" s="33">
        <v>22781.47</v>
      </c>
      <c r="E38" s="33">
        <f>C38*0.79*6</f>
        <v>130091.67</v>
      </c>
      <c r="F38" s="33">
        <f>C38*0.84*6</f>
        <v>138325.31999999998</v>
      </c>
      <c r="G38" s="33">
        <f>E38+F38</f>
        <v>268416.99</v>
      </c>
      <c r="H38" s="33">
        <f>D38+G38</f>
        <v>291198.45999999996</v>
      </c>
      <c r="I38" s="7" t="s">
        <v>38</v>
      </c>
      <c r="J38" s="7"/>
      <c r="K38" s="7">
        <v>13440</v>
      </c>
      <c r="L38" s="8"/>
    </row>
    <row r="39" spans="1:12" ht="32.25" customHeight="1">
      <c r="A39" s="37"/>
      <c r="B39" s="40"/>
      <c r="C39" s="38"/>
      <c r="D39" s="33"/>
      <c r="E39" s="33"/>
      <c r="F39" s="33"/>
      <c r="G39" s="33"/>
      <c r="H39" s="33"/>
      <c r="I39" s="7" t="s">
        <v>39</v>
      </c>
      <c r="J39" s="7"/>
      <c r="K39" s="7">
        <v>258297.47</v>
      </c>
      <c r="L39" s="8"/>
    </row>
    <row r="40" spans="1:12" ht="30" customHeight="1">
      <c r="A40" s="37"/>
      <c r="B40" s="40"/>
      <c r="C40" s="38"/>
      <c r="D40" s="33"/>
      <c r="E40" s="33"/>
      <c r="F40" s="33"/>
      <c r="G40" s="33"/>
      <c r="H40" s="33"/>
      <c r="I40" s="7" t="s">
        <v>40</v>
      </c>
      <c r="J40" s="7"/>
      <c r="K40" s="7">
        <v>19460.99</v>
      </c>
      <c r="L40" s="8"/>
    </row>
    <row r="41" spans="1:12" ht="30" customHeight="1">
      <c r="A41" s="37">
        <v>10</v>
      </c>
      <c r="B41" s="40" t="s">
        <v>41</v>
      </c>
      <c r="C41" s="38">
        <v>13976</v>
      </c>
      <c r="D41" s="33">
        <v>29411.91</v>
      </c>
      <c r="E41" s="33">
        <f>C41*0.79*6</f>
        <v>66246.24</v>
      </c>
      <c r="F41" s="33">
        <f>C41*0.84*6</f>
        <v>70439.04000000001</v>
      </c>
      <c r="G41" s="33">
        <f>E41+F41</f>
        <v>136685.28000000003</v>
      </c>
      <c r="H41" s="33">
        <f>D41+G41</f>
        <v>166097.19000000003</v>
      </c>
      <c r="I41" s="7" t="s">
        <v>22</v>
      </c>
      <c r="J41" s="7">
        <v>150</v>
      </c>
      <c r="K41" s="7">
        <f>J41*398.55</f>
        <v>59782.5</v>
      </c>
      <c r="L41" s="8"/>
    </row>
    <row r="42" spans="1:12" ht="30" customHeight="1">
      <c r="A42" s="37"/>
      <c r="B42" s="40"/>
      <c r="C42" s="38"/>
      <c r="D42" s="33"/>
      <c r="E42" s="33"/>
      <c r="F42" s="33"/>
      <c r="G42" s="33"/>
      <c r="H42" s="33"/>
      <c r="I42" s="7" t="s">
        <v>18</v>
      </c>
      <c r="J42" s="7">
        <v>36.24</v>
      </c>
      <c r="K42" s="7">
        <f>J42*714.05</f>
        <v>25877.172</v>
      </c>
      <c r="L42" s="8"/>
    </row>
    <row r="43" spans="1:12" ht="30" customHeight="1">
      <c r="A43" s="37"/>
      <c r="B43" s="40"/>
      <c r="C43" s="38"/>
      <c r="D43" s="33"/>
      <c r="E43" s="33"/>
      <c r="F43" s="33"/>
      <c r="G43" s="33"/>
      <c r="H43" s="33"/>
      <c r="I43" s="7" t="s">
        <v>21</v>
      </c>
      <c r="J43" s="7">
        <v>137.4</v>
      </c>
      <c r="K43" s="7">
        <f>J43*295</f>
        <v>40533</v>
      </c>
      <c r="L43" s="8"/>
    </row>
    <row r="44" spans="1:12" ht="30" customHeight="1">
      <c r="A44" s="37"/>
      <c r="B44" s="40"/>
      <c r="C44" s="38"/>
      <c r="D44" s="33"/>
      <c r="E44" s="33"/>
      <c r="F44" s="33"/>
      <c r="G44" s="33"/>
      <c r="H44" s="33"/>
      <c r="I44" s="7" t="s">
        <v>25</v>
      </c>
      <c r="J44" s="7">
        <v>7</v>
      </c>
      <c r="K44" s="7">
        <f>J44*4272.21</f>
        <v>29905.47</v>
      </c>
      <c r="L44" s="8"/>
    </row>
    <row r="45" spans="1:12" ht="30" customHeight="1">
      <c r="A45" s="37"/>
      <c r="B45" s="40"/>
      <c r="C45" s="38"/>
      <c r="D45" s="33"/>
      <c r="E45" s="33"/>
      <c r="F45" s="33"/>
      <c r="G45" s="33"/>
      <c r="H45" s="33"/>
      <c r="I45" s="7" t="s">
        <v>40</v>
      </c>
      <c r="J45" s="7"/>
      <c r="K45" s="7">
        <v>9999.05</v>
      </c>
      <c r="L45" s="8"/>
    </row>
    <row r="46" spans="1:12" ht="30" customHeight="1">
      <c r="A46" s="37">
        <v>11</v>
      </c>
      <c r="B46" s="40" t="s">
        <v>42</v>
      </c>
      <c r="C46" s="38">
        <v>16839.3</v>
      </c>
      <c r="D46" s="33">
        <v>-21749.79</v>
      </c>
      <c r="E46" s="33">
        <f>C46*0.79*6</f>
        <v>79818.282</v>
      </c>
      <c r="F46" s="33">
        <f>C46*0.84*6</f>
        <v>84870.07199999999</v>
      </c>
      <c r="G46" s="33">
        <f>E46+F46</f>
        <v>164688.354</v>
      </c>
      <c r="H46" s="33">
        <f>D46+G46</f>
        <v>142938.56399999998</v>
      </c>
      <c r="I46" s="7" t="s">
        <v>22</v>
      </c>
      <c r="J46" s="7">
        <v>200.6</v>
      </c>
      <c r="K46" s="7">
        <f>J46*398.55</f>
        <v>79949.13</v>
      </c>
      <c r="L46" s="8"/>
    </row>
    <row r="47" spans="1:12" ht="30" customHeight="1">
      <c r="A47" s="37"/>
      <c r="B47" s="40"/>
      <c r="C47" s="38"/>
      <c r="D47" s="33"/>
      <c r="E47" s="33"/>
      <c r="F47" s="33"/>
      <c r="G47" s="33"/>
      <c r="H47" s="33"/>
      <c r="I47" s="7" t="s">
        <v>18</v>
      </c>
      <c r="J47" s="7">
        <v>30</v>
      </c>
      <c r="K47" s="7">
        <f>J47*714.05</f>
        <v>21421.5</v>
      </c>
      <c r="L47" s="8"/>
    </row>
    <row r="48" spans="1:12" ht="30" customHeight="1">
      <c r="A48" s="37"/>
      <c r="B48" s="40"/>
      <c r="C48" s="38"/>
      <c r="D48" s="33"/>
      <c r="E48" s="33"/>
      <c r="F48" s="33"/>
      <c r="G48" s="33"/>
      <c r="H48" s="33"/>
      <c r="I48" s="7" t="s">
        <v>21</v>
      </c>
      <c r="J48" s="7">
        <v>107</v>
      </c>
      <c r="K48" s="7">
        <f>J48*295</f>
        <v>31565</v>
      </c>
      <c r="L48" s="8"/>
    </row>
    <row r="49" spans="1:12" ht="30" customHeight="1">
      <c r="A49" s="37"/>
      <c r="B49" s="40"/>
      <c r="C49" s="38"/>
      <c r="D49" s="33"/>
      <c r="E49" s="33"/>
      <c r="F49" s="33"/>
      <c r="G49" s="33"/>
      <c r="H49" s="33"/>
      <c r="I49" s="7" t="s">
        <v>40</v>
      </c>
      <c r="J49" s="7"/>
      <c r="K49" s="7">
        <v>10002.93</v>
      </c>
      <c r="L49" s="8"/>
    </row>
    <row r="50" spans="1:12" ht="30" customHeight="1">
      <c r="A50" s="37">
        <v>12</v>
      </c>
      <c r="B50" s="40" t="s">
        <v>43</v>
      </c>
      <c r="C50" s="38">
        <v>10266.7</v>
      </c>
      <c r="D50" s="33">
        <v>4622.81</v>
      </c>
      <c r="E50" s="33">
        <f>C50*0.79*6</f>
        <v>48664.15800000001</v>
      </c>
      <c r="F50" s="33">
        <f>C50*0.84*6</f>
        <v>51744.168000000005</v>
      </c>
      <c r="G50" s="33">
        <f>E50+F50</f>
        <v>100408.32600000002</v>
      </c>
      <c r="H50" s="33">
        <f>D50+G50</f>
        <v>105031.13600000001</v>
      </c>
      <c r="I50" s="7" t="s">
        <v>33</v>
      </c>
      <c r="J50" s="7">
        <v>5</v>
      </c>
      <c r="K50" s="7">
        <f>J50*4200</f>
        <v>21000</v>
      </c>
      <c r="L50" s="8"/>
    </row>
    <row r="51" spans="1:12" ht="30" customHeight="1">
      <c r="A51" s="37"/>
      <c r="B51" s="40"/>
      <c r="C51" s="38"/>
      <c r="D51" s="33"/>
      <c r="E51" s="33"/>
      <c r="F51" s="33"/>
      <c r="G51" s="33"/>
      <c r="H51" s="33"/>
      <c r="I51" s="7" t="s">
        <v>44</v>
      </c>
      <c r="J51" s="7">
        <v>5</v>
      </c>
      <c r="K51" s="7">
        <f>J51*1230</f>
        <v>6150</v>
      </c>
      <c r="L51" s="8"/>
    </row>
    <row r="52" spans="1:12" ht="30" customHeight="1">
      <c r="A52" s="37"/>
      <c r="B52" s="40"/>
      <c r="C52" s="38"/>
      <c r="D52" s="33"/>
      <c r="E52" s="33"/>
      <c r="F52" s="33"/>
      <c r="G52" s="33"/>
      <c r="H52" s="33"/>
      <c r="I52" s="7" t="s">
        <v>18</v>
      </c>
      <c r="J52" s="7">
        <v>30.5</v>
      </c>
      <c r="K52" s="7">
        <f>J52*714.05</f>
        <v>21778.524999999998</v>
      </c>
      <c r="L52" s="8"/>
    </row>
    <row r="53" spans="1:12" ht="30" customHeight="1">
      <c r="A53" s="37"/>
      <c r="B53" s="40"/>
      <c r="C53" s="38"/>
      <c r="D53" s="33"/>
      <c r="E53" s="33"/>
      <c r="F53" s="33"/>
      <c r="G53" s="33"/>
      <c r="H53" s="33"/>
      <c r="I53" s="7" t="s">
        <v>25</v>
      </c>
      <c r="J53" s="7">
        <v>1</v>
      </c>
      <c r="K53" s="7">
        <f>J53*4272.21</f>
        <v>4272.21</v>
      </c>
      <c r="L53" s="8"/>
    </row>
    <row r="54" spans="1:12" ht="30" customHeight="1">
      <c r="A54" s="37"/>
      <c r="B54" s="40"/>
      <c r="C54" s="38"/>
      <c r="D54" s="33"/>
      <c r="E54" s="33"/>
      <c r="F54" s="33"/>
      <c r="G54" s="33"/>
      <c r="H54" s="33"/>
      <c r="I54" s="7" t="s">
        <v>36</v>
      </c>
      <c r="J54" s="7">
        <v>4</v>
      </c>
      <c r="K54" s="7">
        <f>J54*10600</f>
        <v>42400</v>
      </c>
      <c r="L54" s="8"/>
    </row>
    <row r="55" spans="1:12" ht="30" customHeight="1">
      <c r="A55" s="37"/>
      <c r="B55" s="40"/>
      <c r="C55" s="38"/>
      <c r="D55" s="33"/>
      <c r="E55" s="33"/>
      <c r="F55" s="33"/>
      <c r="G55" s="33"/>
      <c r="H55" s="33"/>
      <c r="I55" s="7" t="s">
        <v>45</v>
      </c>
      <c r="J55" s="7"/>
      <c r="K55" s="7">
        <v>9430.4</v>
      </c>
      <c r="L55" s="8"/>
    </row>
    <row r="56" spans="1:12" ht="46.5" customHeight="1">
      <c r="A56" s="37">
        <v>13</v>
      </c>
      <c r="B56" s="40" t="s">
        <v>46</v>
      </c>
      <c r="C56" s="38">
        <v>5023.2</v>
      </c>
      <c r="D56" s="33">
        <v>118321.61</v>
      </c>
      <c r="E56" s="33">
        <f>C56*0.79*6</f>
        <v>23809.968</v>
      </c>
      <c r="F56" s="33">
        <f>C56*0.84*6</f>
        <v>25316.927999999996</v>
      </c>
      <c r="G56" s="33">
        <f>E56+F56</f>
        <v>49126.89599999999</v>
      </c>
      <c r="H56" s="33">
        <f>D56+G56</f>
        <v>167448.506</v>
      </c>
      <c r="I56" s="7" t="s">
        <v>47</v>
      </c>
      <c r="J56" s="7"/>
      <c r="K56" s="7">
        <v>157448.51</v>
      </c>
      <c r="L56" s="8"/>
    </row>
    <row r="57" spans="1:12" ht="30" customHeight="1">
      <c r="A57" s="37"/>
      <c r="B57" s="40"/>
      <c r="C57" s="38"/>
      <c r="D57" s="33"/>
      <c r="E57" s="33"/>
      <c r="F57" s="33"/>
      <c r="G57" s="33"/>
      <c r="H57" s="33"/>
      <c r="I57" s="7" t="s">
        <v>23</v>
      </c>
      <c r="J57" s="7"/>
      <c r="K57" s="7">
        <v>10000</v>
      </c>
      <c r="L57" s="8"/>
    </row>
    <row r="58" spans="1:12" ht="30" customHeight="1">
      <c r="A58" s="37">
        <v>14</v>
      </c>
      <c r="B58" s="40" t="s">
        <v>48</v>
      </c>
      <c r="C58" s="38">
        <v>26374.1</v>
      </c>
      <c r="D58" s="33">
        <v>-139175.48</v>
      </c>
      <c r="E58" s="33">
        <f>C58*0.79*6</f>
        <v>125013.234</v>
      </c>
      <c r="F58" s="33">
        <f>C58*0.84*6</f>
        <v>132925.46399999998</v>
      </c>
      <c r="G58" s="33">
        <f>E58+F58</f>
        <v>257938.69799999997</v>
      </c>
      <c r="H58" s="33">
        <f>D58+G58</f>
        <v>118763.21799999996</v>
      </c>
      <c r="I58" s="7" t="s">
        <v>22</v>
      </c>
      <c r="J58" s="7">
        <v>162.5</v>
      </c>
      <c r="K58" s="7">
        <f>J58*481.46</f>
        <v>78237.25</v>
      </c>
      <c r="L58" s="8"/>
    </row>
    <row r="59" spans="1:12" ht="30" customHeight="1">
      <c r="A59" s="37"/>
      <c r="B59" s="40"/>
      <c r="C59" s="38"/>
      <c r="D59" s="33"/>
      <c r="E59" s="33"/>
      <c r="F59" s="33"/>
      <c r="G59" s="33"/>
      <c r="H59" s="33"/>
      <c r="I59" s="7" t="s">
        <v>49</v>
      </c>
      <c r="J59" s="7">
        <v>1</v>
      </c>
      <c r="K59" s="7">
        <v>30478.07</v>
      </c>
      <c r="L59" s="8"/>
    </row>
    <row r="60" spans="1:12" ht="30" customHeight="1">
      <c r="A60" s="37"/>
      <c r="B60" s="40"/>
      <c r="C60" s="38"/>
      <c r="D60" s="33"/>
      <c r="E60" s="33"/>
      <c r="F60" s="33"/>
      <c r="G60" s="33"/>
      <c r="H60" s="33"/>
      <c r="I60" s="7" t="s">
        <v>40</v>
      </c>
      <c r="J60" s="7"/>
      <c r="K60" s="7">
        <v>10047.9</v>
      </c>
      <c r="L60" s="8"/>
    </row>
    <row r="61" spans="1:12" ht="30" customHeight="1">
      <c r="A61" s="37">
        <v>15</v>
      </c>
      <c r="B61" s="40" t="s">
        <v>50</v>
      </c>
      <c r="C61" s="38">
        <v>14792.7</v>
      </c>
      <c r="D61" s="33">
        <v>64141.77</v>
      </c>
      <c r="E61" s="33">
        <f>C61*0.79*6</f>
        <v>70117.39800000002</v>
      </c>
      <c r="F61" s="33">
        <f>C61*0.84*6</f>
        <v>74555.208</v>
      </c>
      <c r="G61" s="33">
        <f>E61+F61</f>
        <v>144672.60600000003</v>
      </c>
      <c r="H61" s="33">
        <f>D61+G61</f>
        <v>208814.37600000002</v>
      </c>
      <c r="I61" s="7" t="s">
        <v>51</v>
      </c>
      <c r="J61" s="7">
        <v>8</v>
      </c>
      <c r="K61" s="7">
        <f>J61*10306.33</f>
        <v>82450.64</v>
      </c>
      <c r="L61" s="8"/>
    </row>
    <row r="62" spans="1:12" ht="30" customHeight="1">
      <c r="A62" s="37"/>
      <c r="B62" s="40"/>
      <c r="C62" s="38"/>
      <c r="D62" s="33"/>
      <c r="E62" s="33"/>
      <c r="F62" s="33"/>
      <c r="G62" s="33"/>
      <c r="H62" s="33"/>
      <c r="I62" s="7" t="s">
        <v>52</v>
      </c>
      <c r="J62" s="7">
        <v>24</v>
      </c>
      <c r="K62" s="7">
        <v>14978.22</v>
      </c>
      <c r="L62" s="8"/>
    </row>
    <row r="63" spans="1:12" ht="30" customHeight="1">
      <c r="A63" s="37"/>
      <c r="B63" s="40"/>
      <c r="C63" s="38"/>
      <c r="D63" s="33"/>
      <c r="E63" s="33"/>
      <c r="F63" s="33"/>
      <c r="G63" s="33"/>
      <c r="H63" s="33"/>
      <c r="I63" s="7" t="s">
        <v>53</v>
      </c>
      <c r="J63" s="7">
        <v>56.5</v>
      </c>
      <c r="K63" s="7">
        <f>J63*967.9</f>
        <v>54686.35</v>
      </c>
      <c r="L63" s="8"/>
    </row>
    <row r="64" spans="1:12" ht="30" customHeight="1">
      <c r="A64" s="37"/>
      <c r="B64" s="40"/>
      <c r="C64" s="38"/>
      <c r="D64" s="33"/>
      <c r="E64" s="33"/>
      <c r="F64" s="33"/>
      <c r="G64" s="33"/>
      <c r="H64" s="33"/>
      <c r="I64" s="7" t="s">
        <v>45</v>
      </c>
      <c r="J64" s="7"/>
      <c r="K64" s="7">
        <v>56699.17</v>
      </c>
      <c r="L64" s="8"/>
    </row>
    <row r="65" spans="1:12" ht="30" customHeight="1">
      <c r="A65" s="37">
        <v>16</v>
      </c>
      <c r="B65" s="40" t="s">
        <v>54</v>
      </c>
      <c r="C65" s="38">
        <v>18297.7</v>
      </c>
      <c r="D65" s="33">
        <v>-109654.2</v>
      </c>
      <c r="E65" s="33">
        <f>C65*0.79*6</f>
        <v>86731.098</v>
      </c>
      <c r="F65" s="33">
        <f>C65*0.84*6</f>
        <v>92220.408</v>
      </c>
      <c r="G65" s="33">
        <f>E65+F65</f>
        <v>178951.506</v>
      </c>
      <c r="H65" s="33">
        <f>D65+G65</f>
        <v>69297.306</v>
      </c>
      <c r="I65" s="7" t="s">
        <v>21</v>
      </c>
      <c r="J65" s="7">
        <v>61.2</v>
      </c>
      <c r="K65" s="7">
        <f>J65*295</f>
        <v>18054</v>
      </c>
      <c r="L65" s="8"/>
    </row>
    <row r="66" spans="1:12" ht="30" customHeight="1">
      <c r="A66" s="37"/>
      <c r="B66" s="40"/>
      <c r="C66" s="38"/>
      <c r="D66" s="33"/>
      <c r="E66" s="33"/>
      <c r="F66" s="33"/>
      <c r="G66" s="33"/>
      <c r="H66" s="33"/>
      <c r="I66" s="7" t="s">
        <v>22</v>
      </c>
      <c r="J66" s="7">
        <v>80</v>
      </c>
      <c r="K66" s="7">
        <f>J66*398.55</f>
        <v>31884</v>
      </c>
      <c r="L66" s="8"/>
    </row>
    <row r="67" spans="1:12" ht="30" customHeight="1">
      <c r="A67" s="37"/>
      <c r="B67" s="40"/>
      <c r="C67" s="38"/>
      <c r="D67" s="33"/>
      <c r="E67" s="33"/>
      <c r="F67" s="33"/>
      <c r="G67" s="33"/>
      <c r="H67" s="33"/>
      <c r="I67" s="7" t="s">
        <v>27</v>
      </c>
      <c r="J67" s="7">
        <v>18</v>
      </c>
      <c r="K67" s="7">
        <f>J67*519.59</f>
        <v>9352.62</v>
      </c>
      <c r="L67" s="8"/>
    </row>
    <row r="68" spans="1:12" ht="30" customHeight="1">
      <c r="A68" s="37"/>
      <c r="B68" s="40"/>
      <c r="C68" s="38"/>
      <c r="D68" s="33"/>
      <c r="E68" s="33"/>
      <c r="F68" s="33"/>
      <c r="G68" s="33"/>
      <c r="H68" s="33"/>
      <c r="I68" s="7" t="s">
        <v>23</v>
      </c>
      <c r="J68" s="7"/>
      <c r="K68" s="7">
        <v>10006.69</v>
      </c>
      <c r="L68" s="8"/>
    </row>
    <row r="69" spans="1:12" ht="30" customHeight="1">
      <c r="A69" s="37">
        <v>17</v>
      </c>
      <c r="B69" s="40" t="s">
        <v>55</v>
      </c>
      <c r="C69" s="38">
        <v>10529.7</v>
      </c>
      <c r="D69" s="33">
        <v>2217.12</v>
      </c>
      <c r="E69" s="33">
        <f>C69*0.79*6</f>
        <v>49910.778000000006</v>
      </c>
      <c r="F69" s="33">
        <f>C69*0.84*6</f>
        <v>53069.688</v>
      </c>
      <c r="G69" s="33">
        <f>E69+F69</f>
        <v>102980.46600000001</v>
      </c>
      <c r="H69" s="33">
        <f>D69+G69</f>
        <v>105197.58600000001</v>
      </c>
      <c r="I69" s="7" t="s">
        <v>21</v>
      </c>
      <c r="J69" s="7">
        <v>60</v>
      </c>
      <c r="K69" s="7">
        <f>J69*295</f>
        <v>17700</v>
      </c>
      <c r="L69" s="8"/>
    </row>
    <row r="70" spans="1:12" ht="30" customHeight="1">
      <c r="A70" s="37"/>
      <c r="B70" s="40"/>
      <c r="C70" s="38"/>
      <c r="D70" s="33"/>
      <c r="E70" s="33"/>
      <c r="F70" s="33"/>
      <c r="G70" s="33"/>
      <c r="H70" s="33"/>
      <c r="I70" s="7" t="s">
        <v>22</v>
      </c>
      <c r="J70" s="7">
        <v>159.86</v>
      </c>
      <c r="K70" s="7">
        <f>J70*481.46</f>
        <v>76966.1956</v>
      </c>
      <c r="L70" s="8"/>
    </row>
    <row r="71" spans="1:12" ht="30" customHeight="1">
      <c r="A71" s="37"/>
      <c r="B71" s="40"/>
      <c r="C71" s="38"/>
      <c r="D71" s="33"/>
      <c r="E71" s="33"/>
      <c r="F71" s="33"/>
      <c r="G71" s="33"/>
      <c r="H71" s="33"/>
      <c r="I71" s="7" t="s">
        <v>45</v>
      </c>
      <c r="J71" s="7"/>
      <c r="K71" s="7">
        <v>10531.39</v>
      </c>
      <c r="L71" s="8"/>
    </row>
    <row r="72" spans="1:12" ht="30" customHeight="1">
      <c r="A72" s="37">
        <v>18</v>
      </c>
      <c r="B72" s="40" t="s">
        <v>56</v>
      </c>
      <c r="C72" s="38">
        <v>7216.8</v>
      </c>
      <c r="D72" s="33">
        <v>-30584.25</v>
      </c>
      <c r="E72" s="33">
        <f>C72*0.79*6</f>
        <v>34207.632000000005</v>
      </c>
      <c r="F72" s="33">
        <f>C72*0.84*6</f>
        <v>36372.672</v>
      </c>
      <c r="G72" s="33">
        <f>E72+F72</f>
        <v>70580.304</v>
      </c>
      <c r="H72" s="33">
        <f>D72+G72</f>
        <v>39996.054000000004</v>
      </c>
      <c r="I72" s="7" t="s">
        <v>21</v>
      </c>
      <c r="J72" s="7">
        <v>19.62</v>
      </c>
      <c r="K72" s="7">
        <f>J72*295</f>
        <v>5787.900000000001</v>
      </c>
      <c r="L72" s="8"/>
    </row>
    <row r="73" spans="1:12" ht="30" customHeight="1">
      <c r="A73" s="37"/>
      <c r="B73" s="40"/>
      <c r="C73" s="38"/>
      <c r="D73" s="33"/>
      <c r="E73" s="33"/>
      <c r="F73" s="33"/>
      <c r="G73" s="33"/>
      <c r="H73" s="33"/>
      <c r="I73" s="7" t="s">
        <v>57</v>
      </c>
      <c r="J73" s="7"/>
      <c r="K73" s="7">
        <v>34208.15</v>
      </c>
      <c r="L73" s="8"/>
    </row>
    <row r="74" spans="1:12" ht="30" customHeight="1">
      <c r="A74" s="37">
        <v>19</v>
      </c>
      <c r="B74" s="39" t="s">
        <v>58</v>
      </c>
      <c r="C74" s="38">
        <v>7197.5</v>
      </c>
      <c r="D74" s="33">
        <v>-17353.2</v>
      </c>
      <c r="E74" s="33">
        <f>C74*0.79*6</f>
        <v>34116.15</v>
      </c>
      <c r="F74" s="33">
        <f>C74*0.84*6</f>
        <v>36275.399999999994</v>
      </c>
      <c r="G74" s="33">
        <f>E74+F74</f>
        <v>70391.54999999999</v>
      </c>
      <c r="H74" s="33">
        <f>D74+G74</f>
        <v>53038.34999999999</v>
      </c>
      <c r="I74" s="7" t="s">
        <v>22</v>
      </c>
      <c r="J74" s="7">
        <v>61.01</v>
      </c>
      <c r="K74" s="7">
        <f>J74*398.55</f>
        <v>24315.535499999998</v>
      </c>
      <c r="L74" s="8"/>
    </row>
    <row r="75" spans="1:12" ht="30" customHeight="1">
      <c r="A75" s="37"/>
      <c r="B75" s="39"/>
      <c r="C75" s="38"/>
      <c r="D75" s="33"/>
      <c r="E75" s="33"/>
      <c r="F75" s="33"/>
      <c r="G75" s="33"/>
      <c r="H75" s="33"/>
      <c r="I75" s="7" t="s">
        <v>21</v>
      </c>
      <c r="J75" s="7">
        <v>64.14</v>
      </c>
      <c r="K75" s="7">
        <f>J75*295</f>
        <v>18921.3</v>
      </c>
      <c r="L75" s="8"/>
    </row>
    <row r="76" spans="1:12" ht="30" customHeight="1">
      <c r="A76" s="37"/>
      <c r="B76" s="39"/>
      <c r="C76" s="38"/>
      <c r="D76" s="33"/>
      <c r="E76" s="33"/>
      <c r="F76" s="33"/>
      <c r="G76" s="33"/>
      <c r="H76" s="33"/>
      <c r="I76" s="7" t="s">
        <v>45</v>
      </c>
      <c r="J76" s="7"/>
      <c r="K76" s="7">
        <v>9801.51</v>
      </c>
      <c r="L76" s="8"/>
    </row>
    <row r="77" spans="1:12" ht="30" customHeight="1">
      <c r="A77" s="37">
        <v>20</v>
      </c>
      <c r="B77" s="40" t="s">
        <v>59</v>
      </c>
      <c r="C77" s="38">
        <v>14247.7</v>
      </c>
      <c r="D77" s="33">
        <v>-29591.3</v>
      </c>
      <c r="E77" s="33">
        <f>C77*0.79*6</f>
        <v>67534.098</v>
      </c>
      <c r="F77" s="33">
        <f>C77*0.84*6</f>
        <v>71808.408</v>
      </c>
      <c r="G77" s="33">
        <f>E77+F77</f>
        <v>139342.506</v>
      </c>
      <c r="H77" s="33">
        <f>D77+G77</f>
        <v>109751.20599999999</v>
      </c>
      <c r="I77" s="7" t="s">
        <v>22</v>
      </c>
      <c r="J77" s="7">
        <v>260</v>
      </c>
      <c r="K77" s="7">
        <f>J77*202.61</f>
        <v>52678.600000000006</v>
      </c>
      <c r="L77" s="8"/>
    </row>
    <row r="78" spans="1:12" ht="30" customHeight="1">
      <c r="A78" s="37"/>
      <c r="B78" s="40"/>
      <c r="C78" s="38"/>
      <c r="D78" s="33"/>
      <c r="E78" s="33"/>
      <c r="F78" s="33"/>
      <c r="G78" s="33"/>
      <c r="H78" s="33"/>
      <c r="I78" s="7" t="s">
        <v>25</v>
      </c>
      <c r="J78" s="7">
        <v>3</v>
      </c>
      <c r="K78" s="7">
        <f>J78*4272.21</f>
        <v>12816.630000000001</v>
      </c>
      <c r="L78" s="8"/>
    </row>
    <row r="79" spans="1:12" ht="30" customHeight="1">
      <c r="A79" s="37"/>
      <c r="B79" s="40"/>
      <c r="C79" s="38"/>
      <c r="D79" s="33"/>
      <c r="E79" s="33"/>
      <c r="F79" s="33"/>
      <c r="G79" s="33"/>
      <c r="H79" s="33"/>
      <c r="I79" s="7" t="s">
        <v>22</v>
      </c>
      <c r="J79" s="7">
        <v>78.4</v>
      </c>
      <c r="K79" s="7">
        <f>J79*398.55</f>
        <v>31246.320000000003</v>
      </c>
      <c r="L79" s="8"/>
    </row>
    <row r="80" spans="1:12" ht="30" customHeight="1">
      <c r="A80" s="37"/>
      <c r="B80" s="40"/>
      <c r="C80" s="38"/>
      <c r="D80" s="33"/>
      <c r="E80" s="33"/>
      <c r="F80" s="33"/>
      <c r="G80" s="33"/>
      <c r="H80" s="33"/>
      <c r="I80" s="7" t="s">
        <v>23</v>
      </c>
      <c r="J80" s="7"/>
      <c r="K80" s="7">
        <v>13009.66</v>
      </c>
      <c r="L80" s="8"/>
    </row>
    <row r="81" spans="1:12" ht="20.25" customHeight="1">
      <c r="A81" s="37">
        <v>21</v>
      </c>
      <c r="B81" s="40" t="s">
        <v>60</v>
      </c>
      <c r="C81" s="38">
        <v>27920.2</v>
      </c>
      <c r="D81" s="33">
        <v>30905.66</v>
      </c>
      <c r="E81" s="33">
        <f>C81*0.79*6</f>
        <v>132341.74800000002</v>
      </c>
      <c r="F81" s="33">
        <f>C81*0.84*6</f>
        <v>140717.80800000002</v>
      </c>
      <c r="G81" s="33">
        <f>E81+F81</f>
        <v>273059.55600000004</v>
      </c>
      <c r="H81" s="33">
        <f>D81+G81</f>
        <v>303965.216</v>
      </c>
      <c r="I81" s="7" t="s">
        <v>21</v>
      </c>
      <c r="J81" s="7">
        <v>100</v>
      </c>
      <c r="K81" s="7">
        <f>J81*295</f>
        <v>29500</v>
      </c>
      <c r="L81" s="8"/>
    </row>
    <row r="82" spans="1:12" ht="25.5" customHeight="1">
      <c r="A82" s="37"/>
      <c r="B82" s="40"/>
      <c r="C82" s="38"/>
      <c r="D82" s="33"/>
      <c r="E82" s="33"/>
      <c r="F82" s="33"/>
      <c r="G82" s="33"/>
      <c r="H82" s="33"/>
      <c r="I82" s="7" t="s">
        <v>61</v>
      </c>
      <c r="J82" s="7">
        <v>5</v>
      </c>
      <c r="K82" s="7">
        <f>J82*30478.07</f>
        <v>152390.35</v>
      </c>
      <c r="L82" s="8"/>
    </row>
    <row r="83" spans="1:12" ht="20.25" customHeight="1">
      <c r="A83" s="37"/>
      <c r="B83" s="40"/>
      <c r="C83" s="38"/>
      <c r="D83" s="33"/>
      <c r="E83" s="33"/>
      <c r="F83" s="33"/>
      <c r="G83" s="33"/>
      <c r="H83" s="33"/>
      <c r="I83" s="7" t="s">
        <v>22</v>
      </c>
      <c r="J83" s="7">
        <v>156.47</v>
      </c>
      <c r="K83" s="7">
        <f>J83*398.55</f>
        <v>62361.118500000004</v>
      </c>
      <c r="L83" s="8"/>
    </row>
    <row r="84" spans="1:12" ht="19.5" customHeight="1">
      <c r="A84" s="37"/>
      <c r="B84" s="40"/>
      <c r="C84" s="38"/>
      <c r="D84" s="33"/>
      <c r="E84" s="33"/>
      <c r="F84" s="33"/>
      <c r="G84" s="33"/>
      <c r="H84" s="33"/>
      <c r="I84" s="7" t="s">
        <v>23</v>
      </c>
      <c r="J84" s="7"/>
      <c r="K84" s="7">
        <v>59713.75</v>
      </c>
      <c r="L84" s="8"/>
    </row>
    <row r="85" spans="1:12" ht="30" customHeight="1">
      <c r="A85" s="37">
        <v>22</v>
      </c>
      <c r="B85" s="40" t="s">
        <v>62</v>
      </c>
      <c r="C85" s="38">
        <v>3931.1</v>
      </c>
      <c r="D85" s="33">
        <v>25193.55</v>
      </c>
      <c r="E85" s="33">
        <f>C85*0.79*6</f>
        <v>18633.414</v>
      </c>
      <c r="F85" s="33">
        <f>C85*0.84*6</f>
        <v>19812.744</v>
      </c>
      <c r="G85" s="33">
        <f>E85+F85</f>
        <v>38446.157999999996</v>
      </c>
      <c r="H85" s="33">
        <f>D85+G85</f>
        <v>63639.708</v>
      </c>
      <c r="I85" s="7" t="s">
        <v>63</v>
      </c>
      <c r="J85" s="7"/>
      <c r="K85" s="7">
        <v>57639.71</v>
      </c>
      <c r="L85" s="8"/>
    </row>
    <row r="86" spans="1:12" ht="30" customHeight="1">
      <c r="A86" s="37"/>
      <c r="B86" s="40"/>
      <c r="C86" s="38"/>
      <c r="D86" s="33"/>
      <c r="E86" s="33"/>
      <c r="F86" s="33"/>
      <c r="G86" s="33"/>
      <c r="H86" s="33"/>
      <c r="I86" s="7" t="s">
        <v>23</v>
      </c>
      <c r="J86" s="7"/>
      <c r="K86" s="7">
        <v>6000</v>
      </c>
      <c r="L86" s="8"/>
    </row>
    <row r="87" spans="1:12" ht="30" customHeight="1">
      <c r="A87" s="37">
        <v>23</v>
      </c>
      <c r="B87" s="40" t="s">
        <v>64</v>
      </c>
      <c r="C87" s="38">
        <v>7871.1</v>
      </c>
      <c r="D87" s="33">
        <v>60257.82</v>
      </c>
      <c r="E87" s="33">
        <f>C87*0.79*6</f>
        <v>37309.014</v>
      </c>
      <c r="F87" s="33">
        <f>C87*0.84*6</f>
        <v>39670.344</v>
      </c>
      <c r="G87" s="33">
        <f>E87+F87</f>
        <v>76979.35800000001</v>
      </c>
      <c r="H87" s="33">
        <f>D87+G87</f>
        <v>137237.178</v>
      </c>
      <c r="I87" s="7" t="s">
        <v>33</v>
      </c>
      <c r="J87" s="7">
        <v>10</v>
      </c>
      <c r="K87" s="7">
        <f>J87*4200</f>
        <v>42000</v>
      </c>
      <c r="L87" s="8"/>
    </row>
    <row r="88" spans="1:12" ht="30" customHeight="1">
      <c r="A88" s="37"/>
      <c r="B88" s="40"/>
      <c r="C88" s="38"/>
      <c r="D88" s="33"/>
      <c r="E88" s="33"/>
      <c r="F88" s="33"/>
      <c r="G88" s="33"/>
      <c r="H88" s="33"/>
      <c r="I88" s="7" t="s">
        <v>34</v>
      </c>
      <c r="J88" s="7">
        <v>10</v>
      </c>
      <c r="K88" s="7">
        <f>J88*1230</f>
        <v>12300</v>
      </c>
      <c r="L88" s="8"/>
    </row>
    <row r="89" spans="1:12" ht="30" customHeight="1">
      <c r="A89" s="37"/>
      <c r="B89" s="40"/>
      <c r="C89" s="38"/>
      <c r="D89" s="33"/>
      <c r="E89" s="33"/>
      <c r="F89" s="33"/>
      <c r="G89" s="33"/>
      <c r="H89" s="33"/>
      <c r="I89" s="7" t="s">
        <v>36</v>
      </c>
      <c r="J89" s="7">
        <v>5</v>
      </c>
      <c r="K89" s="7">
        <f>J89*10600</f>
        <v>53000</v>
      </c>
      <c r="L89" s="8"/>
    </row>
    <row r="90" spans="1:12" ht="30" customHeight="1">
      <c r="A90" s="37"/>
      <c r="B90" s="40"/>
      <c r="C90" s="38"/>
      <c r="D90" s="33"/>
      <c r="E90" s="33"/>
      <c r="F90" s="33"/>
      <c r="G90" s="33"/>
      <c r="H90" s="33"/>
      <c r="I90" s="7" t="s">
        <v>65</v>
      </c>
      <c r="J90" s="7">
        <v>4.2</v>
      </c>
      <c r="K90" s="7">
        <v>3472.98</v>
      </c>
      <c r="L90" s="8"/>
    </row>
    <row r="91" spans="1:12" ht="30" customHeight="1">
      <c r="A91" s="37"/>
      <c r="B91" s="40"/>
      <c r="C91" s="38"/>
      <c r="D91" s="33"/>
      <c r="E91" s="33"/>
      <c r="F91" s="33"/>
      <c r="G91" s="33"/>
      <c r="H91" s="33"/>
      <c r="I91" s="7" t="s">
        <v>27</v>
      </c>
      <c r="J91" s="7">
        <v>9</v>
      </c>
      <c r="K91" s="7">
        <f>J91*519.59</f>
        <v>4676.31</v>
      </c>
      <c r="L91" s="8"/>
    </row>
    <row r="92" spans="1:12" ht="30" customHeight="1">
      <c r="A92" s="37"/>
      <c r="B92" s="40"/>
      <c r="C92" s="38"/>
      <c r="D92" s="33"/>
      <c r="E92" s="33"/>
      <c r="F92" s="33"/>
      <c r="G92" s="33"/>
      <c r="H92" s="33"/>
      <c r="I92" s="7" t="s">
        <v>23</v>
      </c>
      <c r="J92" s="7"/>
      <c r="K92" s="7">
        <v>21787.89</v>
      </c>
      <c r="L92" s="8"/>
    </row>
    <row r="93" spans="1:12" ht="30" customHeight="1">
      <c r="A93" s="37">
        <v>24</v>
      </c>
      <c r="B93" s="40" t="s">
        <v>66</v>
      </c>
      <c r="C93" s="38">
        <v>15989.1</v>
      </c>
      <c r="D93" s="33">
        <v>13138.44</v>
      </c>
      <c r="E93" s="33">
        <f>C93*0.79*6</f>
        <v>75788.334</v>
      </c>
      <c r="F93" s="33">
        <f>C93*0.84*6</f>
        <v>80585.064</v>
      </c>
      <c r="G93" s="33">
        <f>E93+F93</f>
        <v>156373.398</v>
      </c>
      <c r="H93" s="33">
        <f>D93+G93</f>
        <v>169511.838</v>
      </c>
      <c r="I93" s="7" t="s">
        <v>22</v>
      </c>
      <c r="J93" s="7">
        <v>18.26</v>
      </c>
      <c r="K93" s="7">
        <f>J93*398.55</f>
        <v>7277.523000000001</v>
      </c>
      <c r="L93" s="8"/>
    </row>
    <row r="94" spans="1:12" ht="30" customHeight="1">
      <c r="A94" s="37"/>
      <c r="B94" s="40"/>
      <c r="C94" s="38"/>
      <c r="D94" s="33"/>
      <c r="E94" s="33"/>
      <c r="F94" s="33"/>
      <c r="G94" s="33"/>
      <c r="H94" s="33"/>
      <c r="I94" s="7" t="s">
        <v>27</v>
      </c>
      <c r="J94" s="7">
        <v>9</v>
      </c>
      <c r="K94" s="7">
        <f>J94*519.59</f>
        <v>4676.31</v>
      </c>
      <c r="L94" s="8"/>
    </row>
    <row r="95" spans="1:12" ht="30" customHeight="1">
      <c r="A95" s="37"/>
      <c r="B95" s="40"/>
      <c r="C95" s="38"/>
      <c r="D95" s="33"/>
      <c r="E95" s="33"/>
      <c r="F95" s="33"/>
      <c r="G95" s="33"/>
      <c r="H95" s="33"/>
      <c r="I95" s="7" t="s">
        <v>18</v>
      </c>
      <c r="J95" s="7">
        <v>49.24</v>
      </c>
      <c r="K95" s="7">
        <f>J95*714.05</f>
        <v>35159.822</v>
      </c>
      <c r="L95" s="8"/>
    </row>
    <row r="96" spans="1:12" ht="30" customHeight="1">
      <c r="A96" s="37"/>
      <c r="B96" s="40"/>
      <c r="C96" s="38"/>
      <c r="D96" s="33"/>
      <c r="E96" s="33"/>
      <c r="F96" s="33"/>
      <c r="G96" s="33"/>
      <c r="H96" s="33"/>
      <c r="I96" s="7" t="s">
        <v>36</v>
      </c>
      <c r="J96" s="7">
        <v>7</v>
      </c>
      <c r="K96" s="7">
        <f>J96*10600</f>
        <v>74200</v>
      </c>
      <c r="L96" s="8"/>
    </row>
    <row r="97" spans="1:12" ht="30" customHeight="1">
      <c r="A97" s="37"/>
      <c r="B97" s="40"/>
      <c r="C97" s="38"/>
      <c r="D97" s="33"/>
      <c r="E97" s="33"/>
      <c r="F97" s="33"/>
      <c r="G97" s="33"/>
      <c r="H97" s="33"/>
      <c r="I97" s="7" t="s">
        <v>67</v>
      </c>
      <c r="J97" s="7">
        <v>13.89</v>
      </c>
      <c r="K97" s="7">
        <f>J97*3472.98</f>
        <v>48239.692200000005</v>
      </c>
      <c r="L97" s="8"/>
    </row>
    <row r="98" spans="1:12" ht="30" customHeight="1">
      <c r="A98" s="37">
        <v>25</v>
      </c>
      <c r="B98" s="40" t="s">
        <v>68</v>
      </c>
      <c r="C98" s="38">
        <v>11908.1</v>
      </c>
      <c r="D98" s="33">
        <v>57566.97</v>
      </c>
      <c r="E98" s="33">
        <f>C98*0.79*6</f>
        <v>56444.39400000001</v>
      </c>
      <c r="F98" s="33">
        <f>C98*0.84*6</f>
        <v>60016.824</v>
      </c>
      <c r="G98" s="33">
        <f>E98+F98</f>
        <v>116461.21800000001</v>
      </c>
      <c r="H98" s="33">
        <f>D98+G98</f>
        <v>174028.18800000002</v>
      </c>
      <c r="I98" s="7" t="s">
        <v>69</v>
      </c>
      <c r="J98" s="7">
        <v>2</v>
      </c>
      <c r="K98" s="7">
        <v>55517.24</v>
      </c>
      <c r="L98" s="8"/>
    </row>
    <row r="99" spans="1:12" ht="30" customHeight="1">
      <c r="A99" s="37"/>
      <c r="B99" s="40"/>
      <c r="C99" s="38"/>
      <c r="D99" s="33"/>
      <c r="E99" s="33"/>
      <c r="F99" s="33"/>
      <c r="G99" s="33"/>
      <c r="H99" s="33"/>
      <c r="I99" s="7" t="s">
        <v>70</v>
      </c>
      <c r="J99" s="7"/>
      <c r="K99" s="7">
        <v>54314.08</v>
      </c>
      <c r="L99" s="8"/>
    </row>
    <row r="100" spans="1:12" ht="30" customHeight="1">
      <c r="A100" s="37"/>
      <c r="B100" s="40"/>
      <c r="C100" s="38"/>
      <c r="D100" s="33"/>
      <c r="E100" s="33"/>
      <c r="F100" s="33"/>
      <c r="G100" s="33"/>
      <c r="H100" s="33"/>
      <c r="I100" s="7" t="s">
        <v>36</v>
      </c>
      <c r="J100" s="7">
        <v>2</v>
      </c>
      <c r="K100" s="7">
        <f>J100*14000</f>
        <v>28000</v>
      </c>
      <c r="L100" s="8"/>
    </row>
    <row r="101" spans="1:12" ht="30" customHeight="1">
      <c r="A101" s="37"/>
      <c r="B101" s="40"/>
      <c r="C101" s="38"/>
      <c r="D101" s="33"/>
      <c r="E101" s="33"/>
      <c r="F101" s="33"/>
      <c r="G101" s="33"/>
      <c r="H101" s="33"/>
      <c r="I101" s="7" t="s">
        <v>33</v>
      </c>
      <c r="J101" s="7">
        <v>2</v>
      </c>
      <c r="K101" s="7">
        <f>J101*4200</f>
        <v>8400</v>
      </c>
      <c r="L101" s="8"/>
    </row>
    <row r="102" spans="1:12" ht="30" customHeight="1">
      <c r="A102" s="37"/>
      <c r="B102" s="40"/>
      <c r="C102" s="38"/>
      <c r="D102" s="33"/>
      <c r="E102" s="33"/>
      <c r="F102" s="33"/>
      <c r="G102" s="33"/>
      <c r="H102" s="33"/>
      <c r="I102" s="7" t="s">
        <v>34</v>
      </c>
      <c r="J102" s="7">
        <v>2</v>
      </c>
      <c r="K102" s="7">
        <f>J102*1230</f>
        <v>2460</v>
      </c>
      <c r="L102" s="8"/>
    </row>
    <row r="103" spans="1:12" ht="30" customHeight="1">
      <c r="A103" s="37"/>
      <c r="B103" s="40"/>
      <c r="C103" s="38"/>
      <c r="D103" s="33"/>
      <c r="E103" s="33"/>
      <c r="F103" s="33"/>
      <c r="G103" s="33"/>
      <c r="H103" s="33"/>
      <c r="I103" s="7" t="s">
        <v>23</v>
      </c>
      <c r="J103" s="7"/>
      <c r="K103" s="7">
        <v>25336.87</v>
      </c>
      <c r="L103" s="8"/>
    </row>
    <row r="104" spans="1:12" ht="30" customHeight="1">
      <c r="A104" s="37">
        <v>26</v>
      </c>
      <c r="B104" s="40" t="s">
        <v>71</v>
      </c>
      <c r="C104" s="38">
        <v>5999.4</v>
      </c>
      <c r="D104" s="33">
        <v>83973.36</v>
      </c>
      <c r="E104" s="33">
        <f>C104*0.79*6</f>
        <v>28437.156</v>
      </c>
      <c r="F104" s="33">
        <f>C104*0.84*6</f>
        <v>30236.975999999995</v>
      </c>
      <c r="G104" s="33">
        <f>E104+F104</f>
        <v>58674.132</v>
      </c>
      <c r="H104" s="33">
        <f>D104+G104</f>
        <v>142647.492</v>
      </c>
      <c r="I104" s="7" t="s">
        <v>22</v>
      </c>
      <c r="J104" s="7">
        <v>103.2</v>
      </c>
      <c r="K104" s="7">
        <f>J104*398.55</f>
        <v>41130.36</v>
      </c>
      <c r="L104" s="8"/>
    </row>
    <row r="105" spans="1:12" ht="30" customHeight="1">
      <c r="A105" s="37"/>
      <c r="B105" s="40"/>
      <c r="C105" s="38"/>
      <c r="D105" s="33"/>
      <c r="E105" s="33"/>
      <c r="F105" s="33"/>
      <c r="G105" s="33"/>
      <c r="H105" s="33"/>
      <c r="I105" s="7" t="s">
        <v>21</v>
      </c>
      <c r="J105" s="7">
        <v>62.49</v>
      </c>
      <c r="K105" s="7">
        <f>J105*295</f>
        <v>18434.55</v>
      </c>
      <c r="L105" s="8"/>
    </row>
    <row r="106" spans="1:12" ht="30" customHeight="1">
      <c r="A106" s="37"/>
      <c r="B106" s="40"/>
      <c r="C106" s="38"/>
      <c r="D106" s="33"/>
      <c r="E106" s="33"/>
      <c r="F106" s="33"/>
      <c r="G106" s="33"/>
      <c r="H106" s="33"/>
      <c r="I106" s="7" t="s">
        <v>18</v>
      </c>
      <c r="J106" s="7">
        <v>60</v>
      </c>
      <c r="K106" s="7">
        <f>J106*714.05</f>
        <v>42843</v>
      </c>
      <c r="L106" s="8"/>
    </row>
    <row r="107" spans="1:12" ht="30" customHeight="1">
      <c r="A107" s="37"/>
      <c r="B107" s="40"/>
      <c r="C107" s="38"/>
      <c r="D107" s="33"/>
      <c r="E107" s="33"/>
      <c r="F107" s="33"/>
      <c r="G107" s="33"/>
      <c r="H107" s="33"/>
      <c r="I107" s="7" t="s">
        <v>72</v>
      </c>
      <c r="J107" s="7">
        <v>15</v>
      </c>
      <c r="K107" s="7">
        <f>J107*1573.52</f>
        <v>23602.8</v>
      </c>
      <c r="L107" s="8"/>
    </row>
    <row r="108" spans="1:12" ht="30" customHeight="1">
      <c r="A108" s="37"/>
      <c r="B108" s="40"/>
      <c r="C108" s="38"/>
      <c r="D108" s="33"/>
      <c r="E108" s="33"/>
      <c r="F108" s="33"/>
      <c r="G108" s="33"/>
      <c r="H108" s="33"/>
      <c r="I108" s="7" t="s">
        <v>73</v>
      </c>
      <c r="J108" s="7">
        <v>3.52</v>
      </c>
      <c r="K108" s="7">
        <f>J108*3472.98</f>
        <v>12224.8896</v>
      </c>
      <c r="L108" s="8"/>
    </row>
    <row r="109" spans="1:12" ht="30" customHeight="1">
      <c r="A109" s="37"/>
      <c r="B109" s="40"/>
      <c r="C109" s="38"/>
      <c r="D109" s="33"/>
      <c r="E109" s="33"/>
      <c r="F109" s="33"/>
      <c r="G109" s="33"/>
      <c r="H109" s="33"/>
      <c r="I109" s="7" t="s">
        <v>45</v>
      </c>
      <c r="J109" s="7"/>
      <c r="K109" s="7">
        <v>4411.89</v>
      </c>
      <c r="L109" s="8"/>
    </row>
    <row r="110" spans="1:12" ht="30" customHeight="1">
      <c r="A110" s="37">
        <v>27</v>
      </c>
      <c r="B110" s="39" t="s">
        <v>74</v>
      </c>
      <c r="C110" s="38">
        <v>5947.4</v>
      </c>
      <c r="D110" s="33">
        <v>-12151.81</v>
      </c>
      <c r="E110" s="33">
        <f>C110*0.79*6</f>
        <v>28190.676</v>
      </c>
      <c r="F110" s="33">
        <f>C110*0.84*6</f>
        <v>29974.896</v>
      </c>
      <c r="G110" s="33">
        <f>E110+F110</f>
        <v>58165.572</v>
      </c>
      <c r="H110" s="33">
        <f>D110+G110</f>
        <v>46013.762</v>
      </c>
      <c r="I110" s="7" t="s">
        <v>22</v>
      </c>
      <c r="J110" s="7">
        <v>58.2</v>
      </c>
      <c r="K110" s="7">
        <f>J110*398.55</f>
        <v>23195.61</v>
      </c>
      <c r="L110" s="8"/>
    </row>
    <row r="111" spans="1:12" ht="30" customHeight="1">
      <c r="A111" s="37"/>
      <c r="B111" s="39"/>
      <c r="C111" s="38"/>
      <c r="D111" s="33"/>
      <c r="E111" s="33"/>
      <c r="F111" s="33"/>
      <c r="G111" s="33"/>
      <c r="H111" s="33"/>
      <c r="I111" s="7" t="s">
        <v>21</v>
      </c>
      <c r="J111" s="7">
        <v>60.42</v>
      </c>
      <c r="K111" s="7">
        <f>J111*295</f>
        <v>17823.9</v>
      </c>
      <c r="L111" s="8"/>
    </row>
    <row r="112" spans="1:12" ht="30" customHeight="1">
      <c r="A112" s="37"/>
      <c r="B112" s="39"/>
      <c r="C112" s="38"/>
      <c r="D112" s="33"/>
      <c r="E112" s="33"/>
      <c r="F112" s="33"/>
      <c r="G112" s="33"/>
      <c r="H112" s="33"/>
      <c r="I112" s="7" t="s">
        <v>23</v>
      </c>
      <c r="J112" s="7"/>
      <c r="K112" s="7">
        <v>4994.25</v>
      </c>
      <c r="L112" s="8"/>
    </row>
    <row r="113" spans="1:12" ht="30" customHeight="1">
      <c r="A113" s="37">
        <v>28</v>
      </c>
      <c r="B113" s="39" t="s">
        <v>75</v>
      </c>
      <c r="C113" s="38">
        <v>18197.3</v>
      </c>
      <c r="D113" s="33">
        <v>86407.98</v>
      </c>
      <c r="E113" s="33">
        <f>C113*0.79*6</f>
        <v>86255.202</v>
      </c>
      <c r="F113" s="33">
        <f>C113*0.84*6</f>
        <v>91714.39199999999</v>
      </c>
      <c r="G113" s="33">
        <f>E113+F113</f>
        <v>177969.59399999998</v>
      </c>
      <c r="H113" s="33">
        <f>D113+G113</f>
        <v>264377.57399999996</v>
      </c>
      <c r="I113" s="7" t="s">
        <v>21</v>
      </c>
      <c r="J113" s="7">
        <v>80</v>
      </c>
      <c r="K113" s="7">
        <f>J113*295</f>
        <v>23600</v>
      </c>
      <c r="L113" s="8"/>
    </row>
    <row r="114" spans="1:12" ht="30" customHeight="1">
      <c r="A114" s="37"/>
      <c r="B114" s="39"/>
      <c r="C114" s="38"/>
      <c r="D114" s="33"/>
      <c r="E114" s="33"/>
      <c r="F114" s="33"/>
      <c r="G114" s="33"/>
      <c r="H114" s="33"/>
      <c r="I114" s="7" t="s">
        <v>76</v>
      </c>
      <c r="J114" s="7">
        <v>1</v>
      </c>
      <c r="K114" s="7">
        <v>30478.07</v>
      </c>
      <c r="L114" s="8"/>
    </row>
    <row r="115" spans="1:12" ht="30" customHeight="1">
      <c r="A115" s="37"/>
      <c r="B115" s="39"/>
      <c r="C115" s="38"/>
      <c r="D115" s="33"/>
      <c r="E115" s="33"/>
      <c r="F115" s="33"/>
      <c r="G115" s="33"/>
      <c r="H115" s="33"/>
      <c r="I115" s="7" t="s">
        <v>18</v>
      </c>
      <c r="J115" s="7">
        <v>8</v>
      </c>
      <c r="K115" s="7">
        <f>J115*714.05</f>
        <v>5712.4</v>
      </c>
      <c r="L115" s="8"/>
    </row>
    <row r="116" spans="1:12" ht="30" customHeight="1">
      <c r="A116" s="37"/>
      <c r="B116" s="39"/>
      <c r="C116" s="38"/>
      <c r="D116" s="33"/>
      <c r="E116" s="33"/>
      <c r="F116" s="33"/>
      <c r="G116" s="33"/>
      <c r="H116" s="33"/>
      <c r="I116" s="7" t="s">
        <v>25</v>
      </c>
      <c r="J116" s="7">
        <v>4</v>
      </c>
      <c r="K116" s="7">
        <f>J116*4272.21</f>
        <v>17088.84</v>
      </c>
      <c r="L116" s="8"/>
    </row>
    <row r="117" spans="1:12" ht="30" customHeight="1">
      <c r="A117" s="37"/>
      <c r="B117" s="39"/>
      <c r="C117" s="38"/>
      <c r="D117" s="33"/>
      <c r="E117" s="33"/>
      <c r="F117" s="33"/>
      <c r="G117" s="33"/>
      <c r="H117" s="33"/>
      <c r="I117" s="10" t="s">
        <v>27</v>
      </c>
      <c r="J117" s="7">
        <v>17.04</v>
      </c>
      <c r="K117" s="7">
        <f>J117*519.59</f>
        <v>8853.8136</v>
      </c>
      <c r="L117" s="8"/>
    </row>
    <row r="118" spans="1:12" ht="30" customHeight="1">
      <c r="A118" s="37"/>
      <c r="B118" s="39"/>
      <c r="C118" s="38"/>
      <c r="D118" s="33"/>
      <c r="E118" s="33"/>
      <c r="F118" s="33"/>
      <c r="G118" s="33"/>
      <c r="H118" s="33"/>
      <c r="I118" s="7" t="s">
        <v>22</v>
      </c>
      <c r="J118" s="7">
        <v>207.1</v>
      </c>
      <c r="K118" s="7">
        <f>J118*398.55</f>
        <v>82539.705</v>
      </c>
      <c r="L118" s="8"/>
    </row>
    <row r="119" spans="1:12" ht="30" customHeight="1">
      <c r="A119" s="37"/>
      <c r="B119" s="39"/>
      <c r="C119" s="38"/>
      <c r="D119" s="33"/>
      <c r="E119" s="33"/>
      <c r="F119" s="33"/>
      <c r="G119" s="33"/>
      <c r="H119" s="33"/>
      <c r="I119" s="7" t="s">
        <v>77</v>
      </c>
      <c r="J119" s="7">
        <v>6</v>
      </c>
      <c r="K119" s="7">
        <f>J119*1529.03</f>
        <v>9174.18</v>
      </c>
      <c r="L119" s="8"/>
    </row>
    <row r="120" spans="1:12" ht="30" customHeight="1">
      <c r="A120" s="37"/>
      <c r="B120" s="39"/>
      <c r="C120" s="38"/>
      <c r="D120" s="33"/>
      <c r="E120" s="33"/>
      <c r="F120" s="33"/>
      <c r="G120" s="33"/>
      <c r="H120" s="33"/>
      <c r="I120" s="7" t="s">
        <v>78</v>
      </c>
      <c r="J120" s="7"/>
      <c r="K120" s="7">
        <v>76000</v>
      </c>
      <c r="L120" s="8"/>
    </row>
    <row r="121" spans="1:12" ht="30" customHeight="1">
      <c r="A121" s="37"/>
      <c r="B121" s="39"/>
      <c r="C121" s="38"/>
      <c r="D121" s="33"/>
      <c r="E121" s="33"/>
      <c r="F121" s="33"/>
      <c r="G121" s="33"/>
      <c r="H121" s="33"/>
      <c r="I121" s="7" t="s">
        <v>45</v>
      </c>
      <c r="J121" s="7"/>
      <c r="K121" s="7">
        <v>10930.57</v>
      </c>
      <c r="L121" s="8"/>
    </row>
    <row r="122" spans="1:12" ht="30" customHeight="1">
      <c r="A122" s="11"/>
      <c r="B122" s="12" t="s">
        <v>79</v>
      </c>
      <c r="C122" s="13">
        <f aca="true" t="shared" si="0" ref="C122:H122">SUM(C7:C121)</f>
        <v>363728.6</v>
      </c>
      <c r="D122" s="13">
        <f t="shared" si="0"/>
        <v>311147.2</v>
      </c>
      <c r="E122" s="13">
        <f t="shared" si="0"/>
        <v>1724073.564</v>
      </c>
      <c r="F122" s="13">
        <f t="shared" si="0"/>
        <v>1833192.1440000003</v>
      </c>
      <c r="G122" s="13">
        <f t="shared" si="0"/>
        <v>3557265.708</v>
      </c>
      <c r="H122" s="13">
        <f t="shared" si="0"/>
        <v>3868412.908</v>
      </c>
      <c r="I122" s="13"/>
      <c r="J122" s="13"/>
      <c r="K122" s="13">
        <f>SUM(K7:K121)</f>
        <v>3810112.809299999</v>
      </c>
      <c r="L122" s="8"/>
    </row>
    <row r="123" spans="1:12" ht="29.25" customHeight="1">
      <c r="A123" s="36" t="s">
        <v>80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8"/>
    </row>
    <row r="124" spans="1:12" ht="23.25" customHeight="1">
      <c r="A124" s="37">
        <v>1</v>
      </c>
      <c r="B124" s="34" t="s">
        <v>81</v>
      </c>
      <c r="C124" s="38">
        <v>18605.5</v>
      </c>
      <c r="D124" s="33">
        <v>-36725.32</v>
      </c>
      <c r="E124" s="33">
        <f>C124*0.79*6</f>
        <v>88190.07</v>
      </c>
      <c r="F124" s="33">
        <f>C124*0.84*6</f>
        <v>93771.72</v>
      </c>
      <c r="G124" s="33">
        <f>E124+F124</f>
        <v>181961.79</v>
      </c>
      <c r="H124" s="33">
        <f>D124+G124</f>
        <v>145236.47</v>
      </c>
      <c r="I124" s="7" t="s">
        <v>21</v>
      </c>
      <c r="J124" s="7">
        <v>60</v>
      </c>
      <c r="K124" s="7">
        <f>J124*295</f>
        <v>17700</v>
      </c>
      <c r="L124" s="8"/>
    </row>
    <row r="125" spans="1:12" ht="19.5" customHeight="1">
      <c r="A125" s="37"/>
      <c r="B125" s="34"/>
      <c r="C125" s="38"/>
      <c r="D125" s="33"/>
      <c r="E125" s="33"/>
      <c r="F125" s="33"/>
      <c r="G125" s="33"/>
      <c r="H125" s="33"/>
      <c r="I125" s="7" t="s">
        <v>18</v>
      </c>
      <c r="J125" s="7">
        <v>126</v>
      </c>
      <c r="K125" s="7">
        <f>J125*714.05</f>
        <v>89970.29999999999</v>
      </c>
      <c r="L125" s="8"/>
    </row>
    <row r="126" spans="1:12" ht="14.25" customHeight="1">
      <c r="A126" s="37"/>
      <c r="B126" s="34"/>
      <c r="C126" s="38"/>
      <c r="D126" s="33"/>
      <c r="E126" s="33"/>
      <c r="F126" s="33"/>
      <c r="G126" s="33"/>
      <c r="H126" s="33"/>
      <c r="I126" s="7" t="s">
        <v>82</v>
      </c>
      <c r="J126" s="7">
        <v>1</v>
      </c>
      <c r="K126" s="7">
        <v>4200</v>
      </c>
      <c r="L126" s="8"/>
    </row>
    <row r="127" spans="1:12" ht="20.25" customHeight="1">
      <c r="A127" s="37"/>
      <c r="B127" s="34"/>
      <c r="C127" s="38"/>
      <c r="D127" s="33"/>
      <c r="E127" s="33"/>
      <c r="F127" s="33"/>
      <c r="G127" s="33"/>
      <c r="H127" s="33"/>
      <c r="I127" s="7" t="s">
        <v>83</v>
      </c>
      <c r="J127" s="7">
        <v>1</v>
      </c>
      <c r="K127" s="7">
        <v>1230</v>
      </c>
      <c r="L127" s="8"/>
    </row>
    <row r="128" spans="1:12" ht="21" customHeight="1">
      <c r="A128" s="37"/>
      <c r="B128" s="34"/>
      <c r="C128" s="38"/>
      <c r="D128" s="33"/>
      <c r="E128" s="33"/>
      <c r="F128" s="33"/>
      <c r="G128" s="33"/>
      <c r="H128" s="33"/>
      <c r="I128" s="7" t="s">
        <v>84</v>
      </c>
      <c r="J128" s="7">
        <v>6</v>
      </c>
      <c r="K128" s="7">
        <f>J128*519.59</f>
        <v>3117.54</v>
      </c>
      <c r="L128" s="8"/>
    </row>
    <row r="129" spans="1:12" ht="21" customHeight="1">
      <c r="A129" s="37"/>
      <c r="B129" s="34"/>
      <c r="C129" s="38"/>
      <c r="D129" s="33"/>
      <c r="E129" s="33"/>
      <c r="F129" s="33"/>
      <c r="G129" s="33"/>
      <c r="H129" s="33"/>
      <c r="I129" s="7" t="s">
        <v>25</v>
      </c>
      <c r="J129" s="7">
        <v>3</v>
      </c>
      <c r="K129" s="7">
        <f>J129*4272.21</f>
        <v>12816.630000000001</v>
      </c>
      <c r="L129" s="8"/>
    </row>
    <row r="130" spans="1:12" ht="18.75" customHeight="1">
      <c r="A130" s="37"/>
      <c r="B130" s="34"/>
      <c r="C130" s="38"/>
      <c r="D130" s="33"/>
      <c r="E130" s="33"/>
      <c r="F130" s="33"/>
      <c r="G130" s="33"/>
      <c r="H130" s="33"/>
      <c r="I130" s="7" t="s">
        <v>23</v>
      </c>
      <c r="J130" s="7"/>
      <c r="K130" s="7">
        <v>16202</v>
      </c>
      <c r="L130" s="8"/>
    </row>
    <row r="131" spans="1:12" ht="47.25" customHeight="1">
      <c r="A131" s="37">
        <v>2</v>
      </c>
      <c r="B131" s="34" t="s">
        <v>85</v>
      </c>
      <c r="C131" s="38">
        <v>4728.1</v>
      </c>
      <c r="D131" s="33">
        <v>71124.42</v>
      </c>
      <c r="E131" s="33">
        <f>C131*0.79*6</f>
        <v>22411.194000000003</v>
      </c>
      <c r="F131" s="33">
        <f>C131*0.84*6</f>
        <v>23829.624000000003</v>
      </c>
      <c r="G131" s="33">
        <f>E131+F131</f>
        <v>46240.81800000001</v>
      </c>
      <c r="H131" s="33">
        <f>D131+G131</f>
        <v>117365.23800000001</v>
      </c>
      <c r="I131" s="7" t="s">
        <v>22</v>
      </c>
      <c r="J131" s="7">
        <v>234.7</v>
      </c>
      <c r="K131" s="7">
        <f>J131*398.55</f>
        <v>93539.685</v>
      </c>
      <c r="L131" s="8"/>
    </row>
    <row r="132" spans="1:12" ht="30" customHeight="1">
      <c r="A132" s="37"/>
      <c r="B132" s="34"/>
      <c r="C132" s="38"/>
      <c r="D132" s="33"/>
      <c r="E132" s="33"/>
      <c r="F132" s="33"/>
      <c r="G132" s="33"/>
      <c r="H132" s="33"/>
      <c r="I132" s="7" t="s">
        <v>86</v>
      </c>
      <c r="J132" s="7"/>
      <c r="K132" s="7">
        <v>23825.55</v>
      </c>
      <c r="L132" s="8"/>
    </row>
    <row r="133" spans="1:12" ht="30" customHeight="1">
      <c r="A133" s="37">
        <v>3</v>
      </c>
      <c r="B133" s="34" t="s">
        <v>87</v>
      </c>
      <c r="C133" s="38">
        <v>29802</v>
      </c>
      <c r="D133" s="33">
        <v>-224274.56</v>
      </c>
      <c r="E133" s="33">
        <f>C133*0.79*6</f>
        <v>141261.48</v>
      </c>
      <c r="F133" s="33">
        <f>C133*0.84*6</f>
        <v>150202.08000000002</v>
      </c>
      <c r="G133" s="33">
        <f>E133+F133</f>
        <v>291463.56000000006</v>
      </c>
      <c r="H133" s="33">
        <f>D133+G133</f>
        <v>67189.00000000006</v>
      </c>
      <c r="I133" s="7" t="s">
        <v>25</v>
      </c>
      <c r="J133" s="7">
        <v>5</v>
      </c>
      <c r="K133" s="7">
        <f>J133*4272.21</f>
        <v>21361.05</v>
      </c>
      <c r="L133" s="8"/>
    </row>
    <row r="134" spans="1:12" ht="30" customHeight="1">
      <c r="A134" s="37"/>
      <c r="B134" s="34"/>
      <c r="C134" s="38"/>
      <c r="D134" s="33"/>
      <c r="E134" s="33"/>
      <c r="F134" s="33"/>
      <c r="G134" s="33"/>
      <c r="H134" s="33"/>
      <c r="I134" s="7" t="s">
        <v>21</v>
      </c>
      <c r="J134" s="7">
        <v>246</v>
      </c>
      <c r="K134" s="7">
        <f>J134*295</f>
        <v>72570</v>
      </c>
      <c r="L134" s="8"/>
    </row>
    <row r="135" spans="1:12" ht="51.75" customHeight="1">
      <c r="A135" s="3">
        <v>4</v>
      </c>
      <c r="B135" s="14" t="s">
        <v>88</v>
      </c>
      <c r="C135" s="6">
        <v>4755.2</v>
      </c>
      <c r="D135" s="7">
        <v>-25985.56</v>
      </c>
      <c r="E135" s="7">
        <f>C135*0.79*6</f>
        <v>22539.648</v>
      </c>
      <c r="F135" s="7">
        <f>C135*0.84*6</f>
        <v>23966.208</v>
      </c>
      <c r="G135" s="7">
        <f>E135+F135</f>
        <v>46505.856</v>
      </c>
      <c r="H135" s="7">
        <f>D135+G135</f>
        <v>20520.296</v>
      </c>
      <c r="I135" s="7" t="s">
        <v>89</v>
      </c>
      <c r="J135" s="7"/>
      <c r="K135" s="7">
        <v>20520.3</v>
      </c>
      <c r="L135" s="8"/>
    </row>
    <row r="136" spans="1:12" ht="30" customHeight="1">
      <c r="A136" s="3">
        <v>5</v>
      </c>
      <c r="B136" s="14" t="s">
        <v>90</v>
      </c>
      <c r="C136" s="6">
        <v>4786.1</v>
      </c>
      <c r="D136" s="7">
        <v>81395.37</v>
      </c>
      <c r="E136" s="7">
        <f>C136*0.79*6</f>
        <v>22686.114</v>
      </c>
      <c r="F136" s="7">
        <f>C136*0.84*6</f>
        <v>24121.944</v>
      </c>
      <c r="G136" s="7">
        <f>E136+F136</f>
        <v>46808.058000000005</v>
      </c>
      <c r="H136" s="7">
        <f>D136+G136</f>
        <v>128203.428</v>
      </c>
      <c r="I136" s="7" t="s">
        <v>91</v>
      </c>
      <c r="J136" s="7"/>
      <c r="K136" s="7"/>
      <c r="L136" s="8"/>
    </row>
    <row r="137" spans="1:12" ht="30" customHeight="1">
      <c r="A137" s="37">
        <v>6</v>
      </c>
      <c r="B137" s="34" t="s">
        <v>92</v>
      </c>
      <c r="C137" s="38">
        <v>4701.8</v>
      </c>
      <c r="D137" s="33">
        <v>26308.03</v>
      </c>
      <c r="E137" s="33">
        <f>C137*0.79*6</f>
        <v>22286.532000000003</v>
      </c>
      <c r="F137" s="33">
        <f>C137*0.84*6</f>
        <v>23697.072</v>
      </c>
      <c r="G137" s="33">
        <f>E137+F137</f>
        <v>45983.60400000001</v>
      </c>
      <c r="H137" s="33">
        <f>D137+G137</f>
        <v>72291.634</v>
      </c>
      <c r="I137" s="7" t="s">
        <v>18</v>
      </c>
      <c r="J137" s="7">
        <v>10</v>
      </c>
      <c r="K137" s="7">
        <f>J137*714.05</f>
        <v>7140.5</v>
      </c>
      <c r="L137" s="8"/>
    </row>
    <row r="138" spans="1:12" ht="42" customHeight="1">
      <c r="A138" s="37"/>
      <c r="B138" s="34"/>
      <c r="C138" s="38"/>
      <c r="D138" s="33"/>
      <c r="E138" s="33"/>
      <c r="F138" s="33"/>
      <c r="G138" s="33"/>
      <c r="H138" s="33"/>
      <c r="I138" s="7" t="s">
        <v>93</v>
      </c>
      <c r="J138" s="7"/>
      <c r="K138" s="7">
        <v>39231.13</v>
      </c>
      <c r="L138" s="15"/>
    </row>
    <row r="139" spans="1:12" ht="30" customHeight="1">
      <c r="A139" s="37"/>
      <c r="B139" s="34"/>
      <c r="C139" s="38"/>
      <c r="D139" s="33"/>
      <c r="E139" s="33"/>
      <c r="F139" s="33"/>
      <c r="G139" s="33"/>
      <c r="H139" s="33"/>
      <c r="I139" s="7" t="s">
        <v>33</v>
      </c>
      <c r="J139" s="7">
        <v>5</v>
      </c>
      <c r="K139" s="7">
        <f>J139*4200</f>
        <v>21000</v>
      </c>
      <c r="L139" s="8"/>
    </row>
    <row r="140" spans="1:12" ht="30" customHeight="1">
      <c r="A140" s="37"/>
      <c r="B140" s="34"/>
      <c r="C140" s="38"/>
      <c r="D140" s="33"/>
      <c r="E140" s="33"/>
      <c r="F140" s="33"/>
      <c r="G140" s="33"/>
      <c r="H140" s="33"/>
      <c r="I140" s="7" t="s">
        <v>34</v>
      </c>
      <c r="J140" s="7">
        <v>4</v>
      </c>
      <c r="K140" s="7">
        <f>J140*1230</f>
        <v>4920</v>
      </c>
      <c r="L140" s="8"/>
    </row>
    <row r="141" spans="1:12" ht="30" customHeight="1">
      <c r="A141" s="37">
        <v>7</v>
      </c>
      <c r="B141" s="34" t="s">
        <v>94</v>
      </c>
      <c r="C141" s="38">
        <v>4708.8</v>
      </c>
      <c r="D141" s="33">
        <v>12070.34</v>
      </c>
      <c r="E141" s="33">
        <f>C141*0.79*6</f>
        <v>22319.712</v>
      </c>
      <c r="F141" s="33">
        <f>C141*0.84*6</f>
        <v>23732.352</v>
      </c>
      <c r="G141" s="33">
        <f>E141+F141</f>
        <v>46052.064</v>
      </c>
      <c r="H141" s="33">
        <f>D141+G141</f>
        <v>58122.403999999995</v>
      </c>
      <c r="I141" s="7" t="s">
        <v>25</v>
      </c>
      <c r="J141" s="7">
        <v>1</v>
      </c>
      <c r="K141" s="7">
        <f>J141*4272.21</f>
        <v>4272.21</v>
      </c>
      <c r="L141" s="8"/>
    </row>
    <row r="142" spans="1:12" ht="57.75" customHeight="1">
      <c r="A142" s="37"/>
      <c r="B142" s="34"/>
      <c r="C142" s="38"/>
      <c r="D142" s="33"/>
      <c r="E142" s="33"/>
      <c r="F142" s="33"/>
      <c r="G142" s="33"/>
      <c r="H142" s="33"/>
      <c r="I142" s="7" t="s">
        <v>93</v>
      </c>
      <c r="J142" s="7"/>
      <c r="K142" s="7">
        <v>53850.19</v>
      </c>
      <c r="L142" s="15"/>
    </row>
    <row r="143" spans="1:12" ht="30" customHeight="1">
      <c r="A143" s="37">
        <v>8</v>
      </c>
      <c r="B143" s="34" t="s">
        <v>95</v>
      </c>
      <c r="C143" s="38">
        <v>9562.8</v>
      </c>
      <c r="D143" s="33">
        <v>-17344.01</v>
      </c>
      <c r="E143" s="33">
        <f>C143*0.79*6</f>
        <v>45327.672</v>
      </c>
      <c r="F143" s="33">
        <f>C143*0.84*6</f>
        <v>48196.511999999995</v>
      </c>
      <c r="G143" s="33">
        <f>E143+F143</f>
        <v>93524.184</v>
      </c>
      <c r="H143" s="33">
        <f>D143+G143</f>
        <v>76180.174</v>
      </c>
      <c r="I143" s="7" t="s">
        <v>21</v>
      </c>
      <c r="J143" s="7">
        <v>95</v>
      </c>
      <c r="K143" s="7">
        <f>J143*295</f>
        <v>28025</v>
      </c>
      <c r="L143" s="8"/>
    </row>
    <row r="144" spans="1:12" ht="30" customHeight="1">
      <c r="A144" s="37"/>
      <c r="B144" s="34"/>
      <c r="C144" s="38"/>
      <c r="D144" s="33"/>
      <c r="E144" s="33"/>
      <c r="F144" s="33"/>
      <c r="G144" s="33"/>
      <c r="H144" s="33"/>
      <c r="I144" s="7" t="s">
        <v>22</v>
      </c>
      <c r="J144" s="7">
        <v>67</v>
      </c>
      <c r="K144" s="7">
        <f>J144*481.46</f>
        <v>32257.82</v>
      </c>
      <c r="L144" s="8"/>
    </row>
    <row r="145" spans="1:12" ht="58.5" customHeight="1">
      <c r="A145" s="37"/>
      <c r="B145" s="34"/>
      <c r="C145" s="38"/>
      <c r="D145" s="33"/>
      <c r="E145" s="33"/>
      <c r="F145" s="33"/>
      <c r="G145" s="33"/>
      <c r="H145" s="33"/>
      <c r="I145" s="7" t="s">
        <v>93</v>
      </c>
      <c r="J145" s="7"/>
      <c r="K145" s="7">
        <v>15897.35</v>
      </c>
      <c r="L145" s="15"/>
    </row>
    <row r="146" spans="1:12" ht="30" customHeight="1">
      <c r="A146" s="37">
        <v>10</v>
      </c>
      <c r="B146" s="34" t="s">
        <v>96</v>
      </c>
      <c r="C146" s="38">
        <v>23434.8</v>
      </c>
      <c r="D146" s="33">
        <v>207462.53</v>
      </c>
      <c r="E146" s="33">
        <f>C146*0.79*6</f>
        <v>111080.95200000002</v>
      </c>
      <c r="F146" s="33">
        <f>C146*0.84*6</f>
        <v>118111.39199999999</v>
      </c>
      <c r="G146" s="33">
        <f>E146+F146</f>
        <v>229192.344</v>
      </c>
      <c r="H146" s="33">
        <f>D146+G146</f>
        <v>436654.874</v>
      </c>
      <c r="I146" s="7" t="s">
        <v>97</v>
      </c>
      <c r="J146" s="7">
        <v>2</v>
      </c>
      <c r="K146" s="7">
        <v>40700</v>
      </c>
      <c r="L146" s="8"/>
    </row>
    <row r="147" spans="1:12" ht="30" customHeight="1">
      <c r="A147" s="37"/>
      <c r="B147" s="34"/>
      <c r="C147" s="38"/>
      <c r="D147" s="33"/>
      <c r="E147" s="33"/>
      <c r="F147" s="33"/>
      <c r="G147" s="33"/>
      <c r="H147" s="33"/>
      <c r="I147" s="7" t="s">
        <v>22</v>
      </c>
      <c r="J147" s="7">
        <v>75.5</v>
      </c>
      <c r="K147" s="7">
        <f>J147*398.55</f>
        <v>30090.525</v>
      </c>
      <c r="L147" s="8"/>
    </row>
    <row r="148" spans="1:12" ht="30" customHeight="1">
      <c r="A148" s="37"/>
      <c r="B148" s="34"/>
      <c r="C148" s="38"/>
      <c r="D148" s="33"/>
      <c r="E148" s="33"/>
      <c r="F148" s="33"/>
      <c r="G148" s="33"/>
      <c r="H148" s="33"/>
      <c r="I148" s="7" t="s">
        <v>21</v>
      </c>
      <c r="J148" s="7">
        <v>105</v>
      </c>
      <c r="K148" s="7">
        <f>J148*295</f>
        <v>30975</v>
      </c>
      <c r="L148" s="8"/>
    </row>
    <row r="149" spans="1:12" ht="30" customHeight="1">
      <c r="A149" s="37"/>
      <c r="B149" s="34"/>
      <c r="C149" s="38"/>
      <c r="D149" s="33"/>
      <c r="E149" s="33"/>
      <c r="F149" s="33"/>
      <c r="G149" s="33"/>
      <c r="H149" s="33"/>
      <c r="I149" s="7" t="s">
        <v>98</v>
      </c>
      <c r="J149" s="7">
        <v>1</v>
      </c>
      <c r="K149" s="7">
        <f>J149*9289</f>
        <v>9289</v>
      </c>
      <c r="L149" s="8"/>
    </row>
    <row r="150" spans="1:12" ht="30" customHeight="1">
      <c r="A150" s="37"/>
      <c r="B150" s="34"/>
      <c r="C150" s="38"/>
      <c r="D150" s="33"/>
      <c r="E150" s="33"/>
      <c r="F150" s="33"/>
      <c r="G150" s="33"/>
      <c r="H150" s="33"/>
      <c r="I150" s="7" t="s">
        <v>99</v>
      </c>
      <c r="J150" s="7">
        <v>3</v>
      </c>
      <c r="K150" s="7">
        <f>J150*76000</f>
        <v>228000</v>
      </c>
      <c r="L150" s="8"/>
    </row>
    <row r="151" spans="1:12" ht="30" customHeight="1">
      <c r="A151" s="37"/>
      <c r="B151" s="34"/>
      <c r="C151" s="38"/>
      <c r="D151" s="33"/>
      <c r="E151" s="33"/>
      <c r="F151" s="33"/>
      <c r="G151" s="33"/>
      <c r="H151" s="33"/>
      <c r="I151" s="7" t="s">
        <v>77</v>
      </c>
      <c r="J151" s="7">
        <v>10</v>
      </c>
      <c r="K151" s="7">
        <f>J151*1529.03</f>
        <v>15290.3</v>
      </c>
      <c r="L151" s="8"/>
    </row>
    <row r="152" spans="1:12" ht="30" customHeight="1">
      <c r="A152" s="37"/>
      <c r="B152" s="34"/>
      <c r="C152" s="38"/>
      <c r="D152" s="33"/>
      <c r="E152" s="33"/>
      <c r="F152" s="33"/>
      <c r="G152" s="33"/>
      <c r="H152" s="33"/>
      <c r="I152" s="7" t="s">
        <v>25</v>
      </c>
      <c r="J152" s="7">
        <v>2</v>
      </c>
      <c r="K152" s="7">
        <f>J152*4272.21</f>
        <v>8544.42</v>
      </c>
      <c r="L152" s="8"/>
    </row>
    <row r="153" spans="1:12" ht="30" customHeight="1">
      <c r="A153" s="37"/>
      <c r="B153" s="34"/>
      <c r="C153" s="38"/>
      <c r="D153" s="33"/>
      <c r="E153" s="33"/>
      <c r="F153" s="33"/>
      <c r="G153" s="33"/>
      <c r="H153" s="33"/>
      <c r="I153" s="7" t="s">
        <v>34</v>
      </c>
      <c r="J153" s="7">
        <v>5</v>
      </c>
      <c r="K153" s="7">
        <f>J153*1230</f>
        <v>6150</v>
      </c>
      <c r="L153" s="8"/>
    </row>
    <row r="154" spans="1:12" ht="30" customHeight="1">
      <c r="A154" s="37"/>
      <c r="B154" s="34"/>
      <c r="C154" s="38"/>
      <c r="D154" s="33"/>
      <c r="E154" s="33"/>
      <c r="F154" s="33"/>
      <c r="G154" s="33"/>
      <c r="H154" s="33"/>
      <c r="I154" s="7" t="s">
        <v>33</v>
      </c>
      <c r="J154" s="7">
        <v>5</v>
      </c>
      <c r="K154" s="7">
        <f>J154*4200</f>
        <v>21000</v>
      </c>
      <c r="L154" s="8"/>
    </row>
    <row r="155" spans="1:12" ht="30" customHeight="1">
      <c r="A155" s="37"/>
      <c r="B155" s="34"/>
      <c r="C155" s="38"/>
      <c r="D155" s="33"/>
      <c r="E155" s="33"/>
      <c r="F155" s="33"/>
      <c r="G155" s="33"/>
      <c r="H155" s="33"/>
      <c r="I155" s="7" t="s">
        <v>93</v>
      </c>
      <c r="J155" s="7"/>
      <c r="K155" s="7">
        <v>46615.63</v>
      </c>
      <c r="L155" s="8"/>
    </row>
    <row r="156" spans="1:12" ht="15.75" customHeight="1">
      <c r="A156" s="37">
        <v>11</v>
      </c>
      <c r="B156" s="34" t="s">
        <v>100</v>
      </c>
      <c r="C156" s="38">
        <v>10562.3</v>
      </c>
      <c r="D156" s="33">
        <v>-37445.6</v>
      </c>
      <c r="E156" s="33">
        <f>C156*0.79*6</f>
        <v>50065.302</v>
      </c>
      <c r="F156" s="33">
        <f>C156*0.84*6</f>
        <v>53233.99199999999</v>
      </c>
      <c r="G156" s="33">
        <f>E156+F156</f>
        <v>103299.294</v>
      </c>
      <c r="H156" s="33">
        <f>D156+G156</f>
        <v>65853.69399999999</v>
      </c>
      <c r="I156" s="7" t="s">
        <v>21</v>
      </c>
      <c r="J156" s="7">
        <v>147</v>
      </c>
      <c r="K156" s="7">
        <f>J156*295</f>
        <v>43365</v>
      </c>
      <c r="L156" s="8"/>
    </row>
    <row r="157" spans="1:12" ht="21" customHeight="1">
      <c r="A157" s="37"/>
      <c r="B157" s="34"/>
      <c r="C157" s="38"/>
      <c r="D157" s="33"/>
      <c r="E157" s="33"/>
      <c r="F157" s="33"/>
      <c r="G157" s="33"/>
      <c r="H157" s="33"/>
      <c r="I157" s="7" t="s">
        <v>25</v>
      </c>
      <c r="J157" s="7">
        <v>3</v>
      </c>
      <c r="K157" s="7">
        <f>J157*4272.21</f>
        <v>12816.630000000001</v>
      </c>
      <c r="L157" s="8"/>
    </row>
    <row r="158" spans="1:12" ht="21" customHeight="1">
      <c r="A158" s="37"/>
      <c r="B158" s="34"/>
      <c r="C158" s="38"/>
      <c r="D158" s="33"/>
      <c r="E158" s="33"/>
      <c r="F158" s="33"/>
      <c r="G158" s="33"/>
      <c r="H158" s="33"/>
      <c r="I158" s="7" t="s">
        <v>93</v>
      </c>
      <c r="J158" s="7"/>
      <c r="K158" s="7">
        <v>9672.06</v>
      </c>
      <c r="L158" s="8"/>
    </row>
    <row r="159" spans="1:12" ht="18" customHeight="1">
      <c r="A159" s="37">
        <v>12</v>
      </c>
      <c r="B159" s="40" t="s">
        <v>101</v>
      </c>
      <c r="C159" s="38">
        <v>29648.6</v>
      </c>
      <c r="D159" s="33">
        <v>-33545.02</v>
      </c>
      <c r="E159" s="33">
        <f>C159*0.79*6</f>
        <v>140534.364</v>
      </c>
      <c r="F159" s="33">
        <f>C159*0.84*6</f>
        <v>149428.944</v>
      </c>
      <c r="G159" s="33">
        <f>E159+F159</f>
        <v>289963.30799999996</v>
      </c>
      <c r="H159" s="33">
        <f>D159+G159</f>
        <v>256418.28799999997</v>
      </c>
      <c r="I159" s="7" t="s">
        <v>21</v>
      </c>
      <c r="J159" s="7">
        <v>287.2</v>
      </c>
      <c r="K159" s="7">
        <f>J159*295</f>
        <v>84724</v>
      </c>
      <c r="L159" s="8"/>
    </row>
    <row r="160" spans="1:12" ht="16.5" customHeight="1">
      <c r="A160" s="37"/>
      <c r="B160" s="40"/>
      <c r="C160" s="38"/>
      <c r="D160" s="33"/>
      <c r="E160" s="33"/>
      <c r="F160" s="33"/>
      <c r="G160" s="33"/>
      <c r="H160" s="33"/>
      <c r="I160" s="7" t="s">
        <v>22</v>
      </c>
      <c r="J160" s="7">
        <v>100</v>
      </c>
      <c r="K160" s="7">
        <f>J160*279.97</f>
        <v>27997.000000000004</v>
      </c>
      <c r="L160" s="8"/>
    </row>
    <row r="161" spans="1:12" ht="24" customHeight="1">
      <c r="A161" s="37"/>
      <c r="B161" s="40"/>
      <c r="C161" s="38"/>
      <c r="D161" s="33"/>
      <c r="E161" s="33"/>
      <c r="F161" s="33"/>
      <c r="G161" s="33"/>
      <c r="H161" s="33"/>
      <c r="I161" s="7" t="s">
        <v>25</v>
      </c>
      <c r="J161" s="7">
        <v>20</v>
      </c>
      <c r="K161" s="7">
        <f>J161*4272.21</f>
        <v>85444.2</v>
      </c>
      <c r="L161" s="8"/>
    </row>
    <row r="162" spans="1:12" ht="21.75" customHeight="1">
      <c r="A162" s="37"/>
      <c r="B162" s="40"/>
      <c r="C162" s="38"/>
      <c r="D162" s="33"/>
      <c r="E162" s="33"/>
      <c r="F162" s="33"/>
      <c r="G162" s="33"/>
      <c r="H162" s="33"/>
      <c r="I162" s="7" t="s">
        <v>27</v>
      </c>
      <c r="J162" s="7">
        <v>12</v>
      </c>
      <c r="K162" s="7">
        <f>J162*384.64</f>
        <v>4615.68</v>
      </c>
      <c r="L162" s="15"/>
    </row>
    <row r="163" spans="1:12" ht="21.75" customHeight="1">
      <c r="A163" s="37"/>
      <c r="B163" s="40"/>
      <c r="C163" s="38"/>
      <c r="D163" s="33"/>
      <c r="E163" s="33"/>
      <c r="F163" s="33"/>
      <c r="G163" s="33"/>
      <c r="H163" s="33"/>
      <c r="I163" s="7" t="s">
        <v>102</v>
      </c>
      <c r="J163" s="7">
        <v>4</v>
      </c>
      <c r="K163" s="7">
        <v>3614.27</v>
      </c>
      <c r="L163" s="15"/>
    </row>
    <row r="164" spans="1:12" ht="21.75" customHeight="1">
      <c r="A164" s="37"/>
      <c r="B164" s="40"/>
      <c r="C164" s="38"/>
      <c r="D164" s="33"/>
      <c r="E164" s="33"/>
      <c r="F164" s="33"/>
      <c r="G164" s="33"/>
      <c r="H164" s="33"/>
      <c r="I164" s="7" t="s">
        <v>103</v>
      </c>
      <c r="J164" s="7">
        <v>16</v>
      </c>
      <c r="K164" s="7">
        <v>19200</v>
      </c>
      <c r="L164" s="8"/>
    </row>
    <row r="165" spans="1:12" ht="30" customHeight="1">
      <c r="A165" s="37"/>
      <c r="B165" s="40"/>
      <c r="C165" s="38"/>
      <c r="D165" s="33"/>
      <c r="E165" s="33"/>
      <c r="F165" s="33"/>
      <c r="G165" s="33"/>
      <c r="H165" s="33"/>
      <c r="I165" s="7" t="s">
        <v>104</v>
      </c>
      <c r="J165" s="7">
        <v>16</v>
      </c>
      <c r="K165" s="7">
        <v>28554.88</v>
      </c>
      <c r="L165" s="8"/>
    </row>
    <row r="166" spans="1:12" ht="31.5" customHeight="1">
      <c r="A166" s="37"/>
      <c r="B166" s="40"/>
      <c r="C166" s="38"/>
      <c r="D166" s="33"/>
      <c r="E166" s="33"/>
      <c r="F166" s="33"/>
      <c r="G166" s="33"/>
      <c r="H166" s="33"/>
      <c r="I166" s="7" t="s">
        <v>93</v>
      </c>
      <c r="J166" s="7"/>
      <c r="K166" s="7">
        <v>2268.26</v>
      </c>
      <c r="L166" s="8"/>
    </row>
    <row r="167" spans="1:12" ht="18" customHeight="1">
      <c r="A167" s="37">
        <v>13</v>
      </c>
      <c r="B167" s="40" t="s">
        <v>105</v>
      </c>
      <c r="C167" s="38">
        <v>11823.9</v>
      </c>
      <c r="D167" s="33">
        <v>238242.78</v>
      </c>
      <c r="E167" s="33">
        <f>C167*0.79*6</f>
        <v>56045.28599999999</v>
      </c>
      <c r="F167" s="33">
        <f>C167*0.84*6</f>
        <v>59592.45599999999</v>
      </c>
      <c r="G167" s="33">
        <f>E167+F167</f>
        <v>115637.74199999998</v>
      </c>
      <c r="H167" s="33">
        <f>D167+G167</f>
        <v>353880.522</v>
      </c>
      <c r="I167" s="7" t="s">
        <v>21</v>
      </c>
      <c r="J167" s="7">
        <v>20</v>
      </c>
      <c r="K167" s="7">
        <f>J167*295</f>
        <v>5900</v>
      </c>
      <c r="L167" s="8"/>
    </row>
    <row r="168" spans="1:12" ht="20.25" customHeight="1">
      <c r="A168" s="37"/>
      <c r="B168" s="40"/>
      <c r="C168" s="38"/>
      <c r="D168" s="33"/>
      <c r="E168" s="33"/>
      <c r="F168" s="33"/>
      <c r="G168" s="33"/>
      <c r="H168" s="33"/>
      <c r="I168" s="7" t="s">
        <v>93</v>
      </c>
      <c r="J168" s="7"/>
      <c r="K168" s="7">
        <v>347980.52</v>
      </c>
      <c r="L168" s="8"/>
    </row>
    <row r="169" spans="1:12" ht="30" customHeight="1">
      <c r="A169" s="37">
        <v>14</v>
      </c>
      <c r="B169" s="40" t="s">
        <v>106</v>
      </c>
      <c r="C169" s="38">
        <v>9446.6</v>
      </c>
      <c r="D169" s="33">
        <v>67636.05</v>
      </c>
      <c r="E169" s="33">
        <f>C169*0.79*6</f>
        <v>44776.884000000005</v>
      </c>
      <c r="F169" s="33">
        <f>C169*0.84*6</f>
        <v>47610.864</v>
      </c>
      <c r="G169" s="33">
        <f>E169+F169</f>
        <v>92387.748</v>
      </c>
      <c r="H169" s="33">
        <f>D169+G169</f>
        <v>160023.798</v>
      </c>
      <c r="I169" s="7" t="s">
        <v>21</v>
      </c>
      <c r="J169" s="7">
        <v>86</v>
      </c>
      <c r="K169" s="7">
        <f>J169*295</f>
        <v>25370</v>
      </c>
      <c r="L169" s="8"/>
    </row>
    <row r="170" spans="1:12" ht="30" customHeight="1">
      <c r="A170" s="37"/>
      <c r="B170" s="40"/>
      <c r="C170" s="38"/>
      <c r="D170" s="33"/>
      <c r="E170" s="33"/>
      <c r="F170" s="33"/>
      <c r="G170" s="33"/>
      <c r="H170" s="33"/>
      <c r="I170" s="7" t="s">
        <v>22</v>
      </c>
      <c r="J170" s="7">
        <v>20</v>
      </c>
      <c r="K170" s="7">
        <f>J170*279.97</f>
        <v>5599.400000000001</v>
      </c>
      <c r="L170" s="8"/>
    </row>
    <row r="171" spans="1:12" ht="41.25" customHeight="1">
      <c r="A171" s="37"/>
      <c r="B171" s="40"/>
      <c r="C171" s="38"/>
      <c r="D171" s="33"/>
      <c r="E171" s="33"/>
      <c r="F171" s="33"/>
      <c r="G171" s="33"/>
      <c r="H171" s="33"/>
      <c r="I171" s="7" t="s">
        <v>107</v>
      </c>
      <c r="J171" s="7"/>
      <c r="K171" s="7">
        <v>40206.65</v>
      </c>
      <c r="L171" s="8"/>
    </row>
    <row r="172" spans="1:12" ht="45.75" customHeight="1">
      <c r="A172" s="37"/>
      <c r="B172" s="40"/>
      <c r="C172" s="38"/>
      <c r="D172" s="33"/>
      <c r="E172" s="33"/>
      <c r="F172" s="33"/>
      <c r="G172" s="33"/>
      <c r="H172" s="33"/>
      <c r="I172" s="7" t="s">
        <v>93</v>
      </c>
      <c r="J172" s="7"/>
      <c r="K172" s="7">
        <v>88847.75</v>
      </c>
      <c r="L172" s="8"/>
    </row>
    <row r="173" spans="1:12" ht="30" customHeight="1">
      <c r="A173" s="37">
        <v>15</v>
      </c>
      <c r="B173" s="42" t="s">
        <v>108</v>
      </c>
      <c r="C173" s="38">
        <v>19460</v>
      </c>
      <c r="D173" s="33">
        <v>-62136.41</v>
      </c>
      <c r="E173" s="33">
        <f>C173*0.79*6</f>
        <v>92240.40000000001</v>
      </c>
      <c r="F173" s="33">
        <f>C173*0.84*6</f>
        <v>98078.4</v>
      </c>
      <c r="G173" s="33">
        <f>E173+F173</f>
        <v>190318.8</v>
      </c>
      <c r="H173" s="33">
        <f>D173+G173</f>
        <v>128182.38999999998</v>
      </c>
      <c r="I173" s="7" t="s">
        <v>21</v>
      </c>
      <c r="J173" s="7">
        <v>66</v>
      </c>
      <c r="K173" s="7">
        <f>J173*295</f>
        <v>19470</v>
      </c>
      <c r="L173" s="8"/>
    </row>
    <row r="174" spans="1:12" ht="30" customHeight="1">
      <c r="A174" s="37"/>
      <c r="B174" s="43"/>
      <c r="C174" s="38"/>
      <c r="D174" s="33"/>
      <c r="E174" s="33"/>
      <c r="F174" s="33"/>
      <c r="G174" s="33"/>
      <c r="H174" s="33"/>
      <c r="I174" s="7" t="s">
        <v>22</v>
      </c>
      <c r="J174" s="7">
        <v>50</v>
      </c>
      <c r="K174" s="7">
        <f>J174*279.97</f>
        <v>13998.500000000002</v>
      </c>
      <c r="L174" s="8"/>
    </row>
    <row r="175" spans="1:12" ht="30" customHeight="1">
      <c r="A175" s="37"/>
      <c r="B175" s="43"/>
      <c r="C175" s="38"/>
      <c r="D175" s="33"/>
      <c r="E175" s="33"/>
      <c r="F175" s="33"/>
      <c r="G175" s="33"/>
      <c r="H175" s="33"/>
      <c r="I175" s="7" t="s">
        <v>109</v>
      </c>
      <c r="J175" s="7">
        <v>1</v>
      </c>
      <c r="K175" s="7">
        <f>J175*76000</f>
        <v>76000</v>
      </c>
      <c r="L175" s="8"/>
    </row>
    <row r="176" spans="1:12" ht="30" customHeight="1">
      <c r="A176" s="37"/>
      <c r="B176" s="43"/>
      <c r="C176" s="38"/>
      <c r="D176" s="33"/>
      <c r="E176" s="33"/>
      <c r="F176" s="33"/>
      <c r="G176" s="33"/>
      <c r="H176" s="33"/>
      <c r="I176" s="7" t="s">
        <v>77</v>
      </c>
      <c r="J176" s="7">
        <v>5</v>
      </c>
      <c r="K176" s="7">
        <f>J176*1239.97</f>
        <v>6199.85</v>
      </c>
      <c r="L176" s="8"/>
    </row>
    <row r="177" spans="1:12" ht="30" customHeight="1">
      <c r="A177" s="37"/>
      <c r="B177" s="44"/>
      <c r="C177" s="38"/>
      <c r="D177" s="33"/>
      <c r="E177" s="33"/>
      <c r="F177" s="33"/>
      <c r="G177" s="33"/>
      <c r="H177" s="33"/>
      <c r="I177" s="7" t="s">
        <v>93</v>
      </c>
      <c r="J177" s="7"/>
      <c r="K177" s="7">
        <v>12514.04</v>
      </c>
      <c r="L177" s="8"/>
    </row>
    <row r="178" spans="1:12" ht="30" customHeight="1">
      <c r="A178" s="37">
        <v>16</v>
      </c>
      <c r="B178" s="40" t="s">
        <v>110</v>
      </c>
      <c r="C178" s="38">
        <v>9506.6</v>
      </c>
      <c r="D178" s="33">
        <v>-37395.85</v>
      </c>
      <c r="E178" s="33">
        <f>C178*0.79*6</f>
        <v>45061.28400000001</v>
      </c>
      <c r="F178" s="33">
        <f>C178*0.84*6</f>
        <v>47913.263999999996</v>
      </c>
      <c r="G178" s="33">
        <f>E178+F178</f>
        <v>92974.54800000001</v>
      </c>
      <c r="H178" s="33">
        <f>D178+G178</f>
        <v>55578.69800000001</v>
      </c>
      <c r="I178" s="7" t="s">
        <v>21</v>
      </c>
      <c r="J178" s="7">
        <v>26</v>
      </c>
      <c r="K178" s="7">
        <f>J178*295</f>
        <v>7670</v>
      </c>
      <c r="L178" s="8"/>
    </row>
    <row r="179" spans="1:12" ht="30" customHeight="1">
      <c r="A179" s="37"/>
      <c r="B179" s="40"/>
      <c r="C179" s="38"/>
      <c r="D179" s="33"/>
      <c r="E179" s="33"/>
      <c r="F179" s="33"/>
      <c r="G179" s="33"/>
      <c r="H179" s="33"/>
      <c r="I179" s="7" t="s">
        <v>22</v>
      </c>
      <c r="J179" s="7">
        <v>75</v>
      </c>
      <c r="K179" s="7">
        <f>J179*481.46</f>
        <v>36109.5</v>
      </c>
      <c r="L179" s="8"/>
    </row>
    <row r="180" spans="1:12" ht="39.75" customHeight="1">
      <c r="A180" s="37"/>
      <c r="B180" s="40"/>
      <c r="C180" s="38"/>
      <c r="D180" s="33"/>
      <c r="E180" s="33"/>
      <c r="F180" s="33"/>
      <c r="G180" s="33"/>
      <c r="H180" s="33"/>
      <c r="I180" s="7" t="s">
        <v>27</v>
      </c>
      <c r="J180" s="7">
        <v>6</v>
      </c>
      <c r="K180" s="7">
        <f>J180*384.64</f>
        <v>2307.84</v>
      </c>
      <c r="L180" s="8"/>
    </row>
    <row r="181" spans="1:12" ht="41.25" customHeight="1">
      <c r="A181" s="37"/>
      <c r="B181" s="40"/>
      <c r="C181" s="38"/>
      <c r="D181" s="33"/>
      <c r="E181" s="33"/>
      <c r="F181" s="33"/>
      <c r="G181" s="33"/>
      <c r="H181" s="33"/>
      <c r="I181" s="7" t="s">
        <v>93</v>
      </c>
      <c r="J181" s="7"/>
      <c r="K181" s="7">
        <v>9491.36</v>
      </c>
      <c r="L181" s="8"/>
    </row>
    <row r="182" spans="1:12" ht="30" customHeight="1">
      <c r="A182" s="37">
        <v>17</v>
      </c>
      <c r="B182" s="40" t="s">
        <v>111</v>
      </c>
      <c r="C182" s="38">
        <v>23122.5</v>
      </c>
      <c r="D182" s="33">
        <v>28462.48</v>
      </c>
      <c r="E182" s="33">
        <f>C182*0.79*6</f>
        <v>109600.65000000001</v>
      </c>
      <c r="F182" s="33">
        <f>C182*0.84*6</f>
        <v>116537.4</v>
      </c>
      <c r="G182" s="33">
        <f>E182+F182</f>
        <v>226138.05</v>
      </c>
      <c r="H182" s="33">
        <f>D182+G182</f>
        <v>254600.53</v>
      </c>
      <c r="I182" s="7" t="s">
        <v>21</v>
      </c>
      <c r="J182" s="7">
        <v>150</v>
      </c>
      <c r="K182" s="7">
        <f>J182*295</f>
        <v>44250</v>
      </c>
      <c r="L182" s="8"/>
    </row>
    <row r="183" spans="1:12" ht="30" customHeight="1">
      <c r="A183" s="37"/>
      <c r="B183" s="40"/>
      <c r="C183" s="38"/>
      <c r="D183" s="33"/>
      <c r="E183" s="33"/>
      <c r="F183" s="33"/>
      <c r="G183" s="33"/>
      <c r="H183" s="33"/>
      <c r="I183" s="7" t="s">
        <v>112</v>
      </c>
      <c r="J183" s="7">
        <v>2</v>
      </c>
      <c r="K183" s="7">
        <f>J183*76000</f>
        <v>152000</v>
      </c>
      <c r="L183" s="8"/>
    </row>
    <row r="184" spans="1:12" ht="30" customHeight="1">
      <c r="A184" s="37"/>
      <c r="B184" s="40"/>
      <c r="C184" s="38"/>
      <c r="D184" s="33"/>
      <c r="E184" s="33"/>
      <c r="F184" s="33"/>
      <c r="G184" s="33"/>
      <c r="H184" s="33"/>
      <c r="I184" s="7" t="s">
        <v>98</v>
      </c>
      <c r="J184" s="7">
        <v>2</v>
      </c>
      <c r="K184" s="7">
        <f>J184*9289</f>
        <v>18578</v>
      </c>
      <c r="L184" s="8"/>
    </row>
    <row r="185" spans="1:12" ht="30" customHeight="1">
      <c r="A185" s="37"/>
      <c r="B185" s="40"/>
      <c r="C185" s="38"/>
      <c r="D185" s="33"/>
      <c r="E185" s="33"/>
      <c r="F185" s="33"/>
      <c r="G185" s="33"/>
      <c r="H185" s="33"/>
      <c r="I185" s="7" t="s">
        <v>113</v>
      </c>
      <c r="J185" s="7">
        <v>26</v>
      </c>
      <c r="K185" s="7">
        <f>J185*967.9</f>
        <v>25165.399999999998</v>
      </c>
      <c r="L185" s="8"/>
    </row>
    <row r="186" spans="1:12" ht="30" customHeight="1">
      <c r="A186" s="37"/>
      <c r="B186" s="40"/>
      <c r="C186" s="38"/>
      <c r="D186" s="33"/>
      <c r="E186" s="33"/>
      <c r="F186" s="33"/>
      <c r="G186" s="33"/>
      <c r="H186" s="33"/>
      <c r="I186" s="7" t="s">
        <v>33</v>
      </c>
      <c r="J186" s="7">
        <v>4</v>
      </c>
      <c r="K186" s="7">
        <f>J186*4200</f>
        <v>16800</v>
      </c>
      <c r="L186" s="8"/>
    </row>
    <row r="187" spans="1:12" ht="30" customHeight="1">
      <c r="A187" s="37"/>
      <c r="B187" s="40"/>
      <c r="C187" s="38"/>
      <c r="D187" s="33"/>
      <c r="E187" s="33"/>
      <c r="F187" s="33"/>
      <c r="G187" s="33"/>
      <c r="H187" s="33"/>
      <c r="I187" s="7" t="s">
        <v>34</v>
      </c>
      <c r="J187" s="7">
        <v>4</v>
      </c>
      <c r="K187" s="7">
        <f>J187*1230</f>
        <v>4920</v>
      </c>
      <c r="L187" s="8"/>
    </row>
    <row r="188" spans="1:12" ht="30" customHeight="1">
      <c r="A188" s="37">
        <v>18</v>
      </c>
      <c r="B188" s="40" t="s">
        <v>114</v>
      </c>
      <c r="C188" s="38">
        <v>11862.9</v>
      </c>
      <c r="D188" s="33">
        <v>158260.67</v>
      </c>
      <c r="E188" s="33">
        <f>C188*0.79*6</f>
        <v>56230.14600000001</v>
      </c>
      <c r="F188" s="33">
        <f>C188*0.84*6</f>
        <v>59789.015999999996</v>
      </c>
      <c r="G188" s="33">
        <f>E188+F188</f>
        <v>116019.16200000001</v>
      </c>
      <c r="H188" s="33">
        <f>D188+G188</f>
        <v>274279.83200000005</v>
      </c>
      <c r="I188" s="7" t="s">
        <v>21</v>
      </c>
      <c r="J188" s="7">
        <v>20</v>
      </c>
      <c r="K188" s="7">
        <f>J188*295</f>
        <v>5900</v>
      </c>
      <c r="L188" s="8"/>
    </row>
    <row r="189" spans="1:12" ht="30" customHeight="1">
      <c r="A189" s="37"/>
      <c r="B189" s="40"/>
      <c r="C189" s="38"/>
      <c r="D189" s="33"/>
      <c r="E189" s="33"/>
      <c r="F189" s="33"/>
      <c r="G189" s="33"/>
      <c r="H189" s="33"/>
      <c r="I189" s="7" t="s">
        <v>115</v>
      </c>
      <c r="J189" s="7">
        <v>1</v>
      </c>
      <c r="K189" s="7">
        <v>29700</v>
      </c>
      <c r="L189" s="8"/>
    </row>
    <row r="190" spans="1:12" ht="30" customHeight="1">
      <c r="A190" s="37"/>
      <c r="B190" s="40"/>
      <c r="C190" s="38"/>
      <c r="D190" s="33"/>
      <c r="E190" s="33"/>
      <c r="F190" s="33"/>
      <c r="G190" s="33"/>
      <c r="H190" s="33"/>
      <c r="I190" s="7" t="s">
        <v>116</v>
      </c>
      <c r="J190" s="7">
        <v>30</v>
      </c>
      <c r="K190" s="7">
        <f>J190*1573.52</f>
        <v>47205.6</v>
      </c>
      <c r="L190" s="8"/>
    </row>
    <row r="191" spans="1:12" ht="30" customHeight="1">
      <c r="A191" s="37"/>
      <c r="B191" s="40"/>
      <c r="C191" s="38"/>
      <c r="D191" s="33"/>
      <c r="E191" s="33"/>
      <c r="F191" s="33"/>
      <c r="G191" s="33"/>
      <c r="H191" s="33"/>
      <c r="I191" s="7" t="s">
        <v>77</v>
      </c>
      <c r="J191" s="7">
        <v>44</v>
      </c>
      <c r="K191" s="7">
        <v>78259.84</v>
      </c>
      <c r="L191" s="8"/>
    </row>
    <row r="192" spans="1:12" ht="30" customHeight="1">
      <c r="A192" s="37"/>
      <c r="B192" s="40"/>
      <c r="C192" s="38"/>
      <c r="D192" s="33"/>
      <c r="E192" s="33"/>
      <c r="F192" s="33"/>
      <c r="G192" s="33"/>
      <c r="H192" s="33"/>
      <c r="I192" s="7" t="s">
        <v>113</v>
      </c>
      <c r="J192" s="7">
        <v>12</v>
      </c>
      <c r="K192" s="7">
        <f>J192*967.9</f>
        <v>11614.8</v>
      </c>
      <c r="L192" s="8"/>
    </row>
    <row r="193" spans="1:12" ht="35.25" customHeight="1">
      <c r="A193" s="37"/>
      <c r="B193" s="40"/>
      <c r="C193" s="38"/>
      <c r="D193" s="33"/>
      <c r="E193" s="33"/>
      <c r="F193" s="33"/>
      <c r="G193" s="33"/>
      <c r="H193" s="33"/>
      <c r="I193" s="7" t="s">
        <v>93</v>
      </c>
      <c r="J193" s="7"/>
      <c r="K193" s="7">
        <v>101599.59</v>
      </c>
      <c r="L193" s="8"/>
    </row>
    <row r="194" spans="1:12" ht="30" customHeight="1">
      <c r="A194" s="37">
        <v>19</v>
      </c>
      <c r="B194" s="40" t="s">
        <v>117</v>
      </c>
      <c r="C194" s="38">
        <v>11927.6</v>
      </c>
      <c r="D194" s="33">
        <v>-24507.2</v>
      </c>
      <c r="E194" s="33">
        <f>C194*0.79*6</f>
        <v>56536.824</v>
      </c>
      <c r="F194" s="33">
        <f>C194*0.84*6</f>
        <v>60115.10399999999</v>
      </c>
      <c r="G194" s="33">
        <f>E194+F194</f>
        <v>116651.92799999999</v>
      </c>
      <c r="H194" s="33">
        <f>D194+G194</f>
        <v>92144.72799999999</v>
      </c>
      <c r="I194" s="7" t="s">
        <v>21</v>
      </c>
      <c r="J194" s="7">
        <v>11</v>
      </c>
      <c r="K194" s="7">
        <f>J194*295</f>
        <v>3245</v>
      </c>
      <c r="L194" s="8"/>
    </row>
    <row r="195" spans="1:12" ht="54.75" customHeight="1">
      <c r="A195" s="37"/>
      <c r="B195" s="40"/>
      <c r="C195" s="38"/>
      <c r="D195" s="33"/>
      <c r="E195" s="33"/>
      <c r="F195" s="33"/>
      <c r="G195" s="33"/>
      <c r="H195" s="33"/>
      <c r="I195" s="7" t="s">
        <v>116</v>
      </c>
      <c r="J195" s="7">
        <v>30</v>
      </c>
      <c r="K195" s="7">
        <f>J195*1573.52</f>
        <v>47205.6</v>
      </c>
      <c r="L195" s="8"/>
    </row>
    <row r="196" spans="1:12" ht="50.25" customHeight="1">
      <c r="A196" s="37"/>
      <c r="B196" s="40"/>
      <c r="C196" s="38"/>
      <c r="D196" s="33"/>
      <c r="E196" s="33"/>
      <c r="F196" s="33"/>
      <c r="G196" s="33"/>
      <c r="H196" s="33"/>
      <c r="I196" s="7" t="s">
        <v>93</v>
      </c>
      <c r="J196" s="7"/>
      <c r="K196" s="7">
        <v>41694.13</v>
      </c>
      <c r="L196" s="8"/>
    </row>
    <row r="197" spans="1:12" ht="30" customHeight="1">
      <c r="A197" s="37">
        <v>20</v>
      </c>
      <c r="B197" s="40" t="s">
        <v>118</v>
      </c>
      <c r="C197" s="38">
        <v>20922.4</v>
      </c>
      <c r="D197" s="33">
        <v>-40591.75</v>
      </c>
      <c r="E197" s="33">
        <f>C197*0.79*6</f>
        <v>99172.17600000002</v>
      </c>
      <c r="F197" s="33">
        <f>C197*0.84*6</f>
        <v>105448.896</v>
      </c>
      <c r="G197" s="33">
        <f>E197+F197</f>
        <v>204621.07200000001</v>
      </c>
      <c r="H197" s="33">
        <f>D197+G197</f>
        <v>164029.32200000001</v>
      </c>
      <c r="I197" s="7" t="s">
        <v>21</v>
      </c>
      <c r="J197" s="7">
        <v>50</v>
      </c>
      <c r="K197" s="7">
        <f>J197*295</f>
        <v>14750</v>
      </c>
      <c r="L197" s="8"/>
    </row>
    <row r="198" spans="1:12" ht="30" customHeight="1">
      <c r="A198" s="37"/>
      <c r="B198" s="40"/>
      <c r="C198" s="38"/>
      <c r="D198" s="33"/>
      <c r="E198" s="33"/>
      <c r="F198" s="33"/>
      <c r="G198" s="33"/>
      <c r="H198" s="33"/>
      <c r="I198" s="7" t="s">
        <v>22</v>
      </c>
      <c r="J198" s="7">
        <v>50</v>
      </c>
      <c r="K198" s="7">
        <f>J198*398.55</f>
        <v>19927.5</v>
      </c>
      <c r="L198" s="8"/>
    </row>
    <row r="199" spans="1:12" ht="21.75" customHeight="1">
      <c r="A199" s="37"/>
      <c r="B199" s="40"/>
      <c r="C199" s="38"/>
      <c r="D199" s="33"/>
      <c r="E199" s="33"/>
      <c r="F199" s="33"/>
      <c r="G199" s="33"/>
      <c r="H199" s="33"/>
      <c r="I199" s="7" t="s">
        <v>25</v>
      </c>
      <c r="J199" s="7">
        <v>3</v>
      </c>
      <c r="K199" s="7">
        <f>J199*4272.21</f>
        <v>12816.630000000001</v>
      </c>
      <c r="L199" s="8"/>
    </row>
    <row r="200" spans="1:12" ht="20.25" customHeight="1">
      <c r="A200" s="37"/>
      <c r="B200" s="40"/>
      <c r="C200" s="38"/>
      <c r="D200" s="33"/>
      <c r="E200" s="33"/>
      <c r="F200" s="33"/>
      <c r="G200" s="33"/>
      <c r="H200" s="33"/>
      <c r="I200" s="7" t="s">
        <v>33</v>
      </c>
      <c r="J200" s="7">
        <v>1</v>
      </c>
      <c r="K200" s="7">
        <f>J200*4200</f>
        <v>4200</v>
      </c>
      <c r="L200" s="8"/>
    </row>
    <row r="201" spans="1:12" ht="18.75" customHeight="1">
      <c r="A201" s="37"/>
      <c r="B201" s="40"/>
      <c r="C201" s="38"/>
      <c r="D201" s="33"/>
      <c r="E201" s="33"/>
      <c r="F201" s="33"/>
      <c r="G201" s="33"/>
      <c r="H201" s="33"/>
      <c r="I201" s="7" t="s">
        <v>34</v>
      </c>
      <c r="J201" s="7">
        <v>1</v>
      </c>
      <c r="K201" s="7">
        <f>J201*1230</f>
        <v>1230</v>
      </c>
      <c r="L201" s="8"/>
    </row>
    <row r="202" spans="1:12" ht="30" customHeight="1">
      <c r="A202" s="37"/>
      <c r="B202" s="40"/>
      <c r="C202" s="38"/>
      <c r="D202" s="33"/>
      <c r="E202" s="33"/>
      <c r="F202" s="33"/>
      <c r="G202" s="33"/>
      <c r="H202" s="33"/>
      <c r="I202" s="7" t="s">
        <v>119</v>
      </c>
      <c r="J202" s="7">
        <v>59</v>
      </c>
      <c r="K202" s="7">
        <f>J202*1529.03</f>
        <v>90212.77</v>
      </c>
      <c r="L202" s="8"/>
    </row>
    <row r="203" spans="1:12" ht="30" customHeight="1">
      <c r="A203" s="37"/>
      <c r="B203" s="40"/>
      <c r="C203" s="38"/>
      <c r="D203" s="33"/>
      <c r="E203" s="33"/>
      <c r="F203" s="33"/>
      <c r="G203" s="33"/>
      <c r="H203" s="33"/>
      <c r="I203" s="7" t="s">
        <v>93</v>
      </c>
      <c r="J203" s="7"/>
      <c r="K203" s="7">
        <v>20892.42</v>
      </c>
      <c r="L203" s="8"/>
    </row>
    <row r="204" spans="1:12" ht="21" customHeight="1">
      <c r="A204" s="37">
        <v>21</v>
      </c>
      <c r="B204" s="40" t="s">
        <v>120</v>
      </c>
      <c r="C204" s="38">
        <v>19448</v>
      </c>
      <c r="D204" s="33">
        <v>408.23</v>
      </c>
      <c r="E204" s="33">
        <f>C204*0.79*6</f>
        <v>92183.52</v>
      </c>
      <c r="F204" s="33">
        <f>C204*0.84*6</f>
        <v>98017.92</v>
      </c>
      <c r="G204" s="33">
        <f>E204+F204</f>
        <v>190201.44</v>
      </c>
      <c r="H204" s="33">
        <f>D204+G204</f>
        <v>190609.67</v>
      </c>
      <c r="I204" s="7" t="s">
        <v>21</v>
      </c>
      <c r="J204" s="7">
        <v>55</v>
      </c>
      <c r="K204" s="7">
        <f>J204*295</f>
        <v>16225</v>
      </c>
      <c r="L204" s="8"/>
    </row>
    <row r="205" spans="1:12" ht="21.75" customHeight="1">
      <c r="A205" s="37"/>
      <c r="B205" s="40"/>
      <c r="C205" s="38"/>
      <c r="D205" s="33"/>
      <c r="E205" s="33"/>
      <c r="F205" s="33"/>
      <c r="G205" s="33"/>
      <c r="H205" s="33"/>
      <c r="I205" s="7" t="s">
        <v>112</v>
      </c>
      <c r="J205" s="7">
        <v>2</v>
      </c>
      <c r="K205" s="7">
        <f>J205*76000</f>
        <v>152000</v>
      </c>
      <c r="L205" s="8"/>
    </row>
    <row r="206" spans="1:12" ht="30" customHeight="1">
      <c r="A206" s="37"/>
      <c r="B206" s="40"/>
      <c r="C206" s="38"/>
      <c r="D206" s="33"/>
      <c r="E206" s="33"/>
      <c r="F206" s="33"/>
      <c r="G206" s="33"/>
      <c r="H206" s="33"/>
      <c r="I206" s="7" t="s">
        <v>33</v>
      </c>
      <c r="J206" s="7">
        <v>3</v>
      </c>
      <c r="K206" s="7">
        <f>J206*4200</f>
        <v>12600</v>
      </c>
      <c r="L206" s="8"/>
    </row>
    <row r="207" spans="1:12" ht="40.5" customHeight="1">
      <c r="A207" s="37"/>
      <c r="B207" s="40"/>
      <c r="C207" s="38"/>
      <c r="D207" s="33"/>
      <c r="E207" s="33"/>
      <c r="F207" s="33"/>
      <c r="G207" s="33"/>
      <c r="H207" s="33"/>
      <c r="I207" s="7" t="s">
        <v>121</v>
      </c>
      <c r="J207" s="7">
        <v>12</v>
      </c>
      <c r="K207" s="7">
        <f>J207*519.59</f>
        <v>6235.08</v>
      </c>
      <c r="L207" s="8"/>
    </row>
    <row r="208" spans="1:12" ht="30" customHeight="1">
      <c r="A208" s="37"/>
      <c r="B208" s="40"/>
      <c r="C208" s="38"/>
      <c r="D208" s="33"/>
      <c r="E208" s="33"/>
      <c r="F208" s="33"/>
      <c r="G208" s="33"/>
      <c r="H208" s="33"/>
      <c r="I208" s="7" t="s">
        <v>25</v>
      </c>
      <c r="J208" s="7">
        <v>3</v>
      </c>
      <c r="K208" s="7">
        <f>J208*4272.21</f>
        <v>12816.630000000001</v>
      </c>
      <c r="L208" s="8"/>
    </row>
    <row r="209" spans="1:12" ht="30" customHeight="1">
      <c r="A209" s="3">
        <v>22</v>
      </c>
      <c r="B209" s="5" t="s">
        <v>122</v>
      </c>
      <c r="C209" s="6">
        <v>7212.3</v>
      </c>
      <c r="D209" s="7">
        <v>-63043.2</v>
      </c>
      <c r="E209" s="7">
        <f>C209*0.79*6</f>
        <v>34186.302</v>
      </c>
      <c r="F209" s="7">
        <f>C209*0.84*6</f>
        <v>36349.992</v>
      </c>
      <c r="G209" s="7">
        <f>E209+F209</f>
        <v>70536.294</v>
      </c>
      <c r="H209" s="7">
        <f>D209+G209</f>
        <v>7493.093999999997</v>
      </c>
      <c r="I209" s="7" t="s">
        <v>91</v>
      </c>
      <c r="J209" s="7"/>
      <c r="K209" s="7"/>
      <c r="L209" s="8"/>
    </row>
    <row r="210" spans="1:12" ht="30" customHeight="1">
      <c r="A210" s="37">
        <v>23</v>
      </c>
      <c r="B210" s="40" t="s">
        <v>123</v>
      </c>
      <c r="C210" s="38">
        <v>11833.2</v>
      </c>
      <c r="D210" s="33">
        <v>100447.83</v>
      </c>
      <c r="E210" s="33">
        <f>C210*0.79*6</f>
        <v>56089.368</v>
      </c>
      <c r="F210" s="33">
        <f>C210*0.84*6</f>
        <v>59639.32800000001</v>
      </c>
      <c r="G210" s="33">
        <f>E210+F210</f>
        <v>115728.69600000001</v>
      </c>
      <c r="H210" s="33">
        <f>D210+G210</f>
        <v>216176.526</v>
      </c>
      <c r="I210" s="7" t="s">
        <v>33</v>
      </c>
      <c r="J210" s="7">
        <v>7</v>
      </c>
      <c r="K210" s="7">
        <f>J210*4200</f>
        <v>29400</v>
      </c>
      <c r="L210" s="8"/>
    </row>
    <row r="211" spans="1:12" ht="30" customHeight="1">
      <c r="A211" s="37"/>
      <c r="B211" s="40"/>
      <c r="C211" s="38"/>
      <c r="D211" s="33"/>
      <c r="E211" s="33"/>
      <c r="F211" s="33"/>
      <c r="G211" s="33"/>
      <c r="H211" s="33"/>
      <c r="I211" s="7" t="s">
        <v>34</v>
      </c>
      <c r="J211" s="7">
        <v>6</v>
      </c>
      <c r="K211" s="7">
        <f>J211*1230</f>
        <v>7380</v>
      </c>
      <c r="L211" s="8"/>
    </row>
    <row r="212" spans="1:12" ht="23.25" customHeight="1">
      <c r="A212" s="37"/>
      <c r="B212" s="40"/>
      <c r="C212" s="38"/>
      <c r="D212" s="33"/>
      <c r="E212" s="33"/>
      <c r="F212" s="33"/>
      <c r="G212" s="33"/>
      <c r="H212" s="33"/>
      <c r="I212" s="7" t="s">
        <v>93</v>
      </c>
      <c r="J212" s="7"/>
      <c r="K212" s="7">
        <v>179396.53</v>
      </c>
      <c r="L212" s="8"/>
    </row>
    <row r="213" spans="1:12" ht="18.75" customHeight="1">
      <c r="A213" s="37">
        <v>24</v>
      </c>
      <c r="B213" s="40" t="s">
        <v>124</v>
      </c>
      <c r="C213" s="38">
        <v>9534.9</v>
      </c>
      <c r="D213" s="33">
        <v>82222.56</v>
      </c>
      <c r="E213" s="33">
        <f>C213*0.79*6</f>
        <v>45195.426</v>
      </c>
      <c r="F213" s="33">
        <f>C213*0.84*6</f>
        <v>48055.896</v>
      </c>
      <c r="G213" s="33">
        <f>E213+F213</f>
        <v>93251.322</v>
      </c>
      <c r="H213" s="33">
        <f>D213+G213</f>
        <v>175473.88199999998</v>
      </c>
      <c r="I213" s="7" t="s">
        <v>125</v>
      </c>
      <c r="J213" s="7">
        <v>25.2</v>
      </c>
      <c r="K213" s="7">
        <f>J213*3402</f>
        <v>85730.4</v>
      </c>
      <c r="L213" s="8"/>
    </row>
    <row r="214" spans="1:12" ht="15" customHeight="1">
      <c r="A214" s="37"/>
      <c r="B214" s="40"/>
      <c r="C214" s="38"/>
      <c r="D214" s="33"/>
      <c r="E214" s="33"/>
      <c r="F214" s="33"/>
      <c r="G214" s="33"/>
      <c r="H214" s="33"/>
      <c r="I214" s="7" t="s">
        <v>77</v>
      </c>
      <c r="J214" s="7">
        <v>3</v>
      </c>
      <c r="K214" s="7">
        <f>J214*1529.03</f>
        <v>4587.09</v>
      </c>
      <c r="L214" s="8"/>
    </row>
    <row r="215" spans="1:12" ht="19.5" customHeight="1">
      <c r="A215" s="37"/>
      <c r="B215" s="40"/>
      <c r="C215" s="38"/>
      <c r="D215" s="33"/>
      <c r="E215" s="33"/>
      <c r="F215" s="33"/>
      <c r="G215" s="33"/>
      <c r="H215" s="33"/>
      <c r="I215" s="7" t="s">
        <v>21</v>
      </c>
      <c r="J215" s="7">
        <v>100</v>
      </c>
      <c r="K215" s="7">
        <f>J215*295</f>
        <v>29500</v>
      </c>
      <c r="L215" s="8"/>
    </row>
    <row r="216" spans="1:12" ht="21" customHeight="1">
      <c r="A216" s="37"/>
      <c r="B216" s="40"/>
      <c r="C216" s="38"/>
      <c r="D216" s="33"/>
      <c r="E216" s="33"/>
      <c r="F216" s="33"/>
      <c r="G216" s="33"/>
      <c r="H216" s="33"/>
      <c r="I216" s="7" t="s">
        <v>93</v>
      </c>
      <c r="J216" s="7"/>
      <c r="K216" s="7">
        <v>55656.39</v>
      </c>
      <c r="L216" s="8"/>
    </row>
    <row r="217" spans="1:12" ht="57.75" customHeight="1">
      <c r="A217" s="37">
        <v>25</v>
      </c>
      <c r="B217" s="40" t="s">
        <v>126</v>
      </c>
      <c r="C217" s="38">
        <v>29587.7</v>
      </c>
      <c r="D217" s="33">
        <v>-189432.48</v>
      </c>
      <c r="E217" s="33">
        <f>C217*0.79*6</f>
        <v>140245.69800000003</v>
      </c>
      <c r="F217" s="33">
        <f>C217*0.84*6</f>
        <v>149122.008</v>
      </c>
      <c r="G217" s="33">
        <f>E217+F217</f>
        <v>289367.706</v>
      </c>
      <c r="H217" s="33">
        <f>D217+G217</f>
        <v>99935.226</v>
      </c>
      <c r="I217" s="7" t="s">
        <v>27</v>
      </c>
      <c r="J217" s="7">
        <v>6</v>
      </c>
      <c r="K217" s="7">
        <f>J217*519.59</f>
        <v>3117.54</v>
      </c>
      <c r="L217" s="8"/>
    </row>
    <row r="218" spans="1:12" ht="30" customHeight="1">
      <c r="A218" s="37"/>
      <c r="B218" s="40"/>
      <c r="C218" s="38"/>
      <c r="D218" s="33"/>
      <c r="E218" s="33"/>
      <c r="F218" s="33"/>
      <c r="G218" s="33"/>
      <c r="H218" s="33"/>
      <c r="I218" s="7" t="s">
        <v>127</v>
      </c>
      <c r="J218" s="7">
        <v>37</v>
      </c>
      <c r="K218" s="7">
        <f>J218*140</f>
        <v>5180</v>
      </c>
      <c r="L218" s="8"/>
    </row>
    <row r="219" spans="1:12" ht="30" customHeight="1">
      <c r="A219" s="37"/>
      <c r="B219" s="40"/>
      <c r="C219" s="38"/>
      <c r="D219" s="33"/>
      <c r="E219" s="33"/>
      <c r="F219" s="33"/>
      <c r="G219" s="33"/>
      <c r="H219" s="33"/>
      <c r="I219" s="7" t="s">
        <v>93</v>
      </c>
      <c r="J219" s="7"/>
      <c r="K219" s="7">
        <v>91637.69</v>
      </c>
      <c r="L219" s="8"/>
    </row>
    <row r="220" spans="1:12" ht="30" customHeight="1">
      <c r="A220" s="37">
        <v>26</v>
      </c>
      <c r="B220" s="40" t="s">
        <v>128</v>
      </c>
      <c r="C220" s="38">
        <v>13288.3</v>
      </c>
      <c r="D220" s="33">
        <v>-40784.86</v>
      </c>
      <c r="E220" s="33">
        <f>C220*0.79*6</f>
        <v>62986.542</v>
      </c>
      <c r="F220" s="33">
        <f>C220*0.84*6</f>
        <v>66973.03199999999</v>
      </c>
      <c r="G220" s="33">
        <f>E220+F220</f>
        <v>129959.574</v>
      </c>
      <c r="H220" s="33">
        <f>D220+G220</f>
        <v>89174.71399999999</v>
      </c>
      <c r="I220" s="7" t="s">
        <v>77</v>
      </c>
      <c r="J220" s="7">
        <v>9</v>
      </c>
      <c r="K220" s="7">
        <v>13472.21</v>
      </c>
      <c r="L220" s="8"/>
    </row>
    <row r="221" spans="1:12" ht="51" customHeight="1">
      <c r="A221" s="37"/>
      <c r="B221" s="40"/>
      <c r="C221" s="38"/>
      <c r="D221" s="33"/>
      <c r="E221" s="33"/>
      <c r="F221" s="33"/>
      <c r="G221" s="33"/>
      <c r="H221" s="33"/>
      <c r="I221" s="7" t="s">
        <v>129</v>
      </c>
      <c r="J221" s="7">
        <v>12.4</v>
      </c>
      <c r="K221" s="7">
        <f>J221*714.05</f>
        <v>8854.22</v>
      </c>
      <c r="L221" s="8"/>
    </row>
    <row r="222" spans="1:12" ht="30" customHeight="1">
      <c r="A222" s="37"/>
      <c r="B222" s="40"/>
      <c r="C222" s="38"/>
      <c r="D222" s="33"/>
      <c r="E222" s="33"/>
      <c r="F222" s="33"/>
      <c r="G222" s="33"/>
      <c r="H222" s="33"/>
      <c r="I222" s="7" t="s">
        <v>21</v>
      </c>
      <c r="J222" s="7">
        <v>50</v>
      </c>
      <c r="K222" s="7">
        <f>J222*295</f>
        <v>14750</v>
      </c>
      <c r="L222" s="8"/>
    </row>
    <row r="223" spans="1:12" ht="30" customHeight="1">
      <c r="A223" s="37"/>
      <c r="B223" s="40"/>
      <c r="C223" s="38"/>
      <c r="D223" s="33"/>
      <c r="E223" s="33"/>
      <c r="F223" s="33"/>
      <c r="G223" s="33"/>
      <c r="H223" s="33"/>
      <c r="I223" s="7" t="s">
        <v>25</v>
      </c>
      <c r="J223" s="7">
        <v>7</v>
      </c>
      <c r="K223" s="7">
        <f>J223*4272.21</f>
        <v>29905.47</v>
      </c>
      <c r="L223" s="8"/>
    </row>
    <row r="224" spans="1:12" ht="42" customHeight="1">
      <c r="A224" s="37"/>
      <c r="B224" s="40"/>
      <c r="C224" s="38"/>
      <c r="D224" s="33"/>
      <c r="E224" s="33"/>
      <c r="F224" s="33"/>
      <c r="G224" s="33"/>
      <c r="H224" s="33"/>
      <c r="I224" s="7" t="s">
        <v>93</v>
      </c>
      <c r="J224" s="7"/>
      <c r="K224" s="7">
        <v>22192.81</v>
      </c>
      <c r="L224" s="8"/>
    </row>
    <row r="225" spans="1:12" ht="30" customHeight="1">
      <c r="A225" s="37">
        <v>27</v>
      </c>
      <c r="B225" s="40" t="s">
        <v>130</v>
      </c>
      <c r="C225" s="38">
        <v>29542.3</v>
      </c>
      <c r="D225" s="33">
        <v>-128826.57</v>
      </c>
      <c r="E225" s="33">
        <f>C225*0.79*6</f>
        <v>140030.502</v>
      </c>
      <c r="F225" s="33">
        <f>C225*0.84*6</f>
        <v>148893.19199999998</v>
      </c>
      <c r="G225" s="33">
        <f>E225+F225</f>
        <v>288923.694</v>
      </c>
      <c r="H225" s="33">
        <f>D225+G225</f>
        <v>160097.124</v>
      </c>
      <c r="I225" s="7" t="s">
        <v>21</v>
      </c>
      <c r="J225" s="7">
        <v>160</v>
      </c>
      <c r="K225" s="7">
        <f>J225*295</f>
        <v>47200</v>
      </c>
      <c r="L225" s="8"/>
    </row>
    <row r="226" spans="1:12" ht="30" customHeight="1">
      <c r="A226" s="37"/>
      <c r="B226" s="40"/>
      <c r="C226" s="38"/>
      <c r="D226" s="33"/>
      <c r="E226" s="33"/>
      <c r="F226" s="33"/>
      <c r="G226" s="33"/>
      <c r="H226" s="33"/>
      <c r="I226" s="7" t="s">
        <v>77</v>
      </c>
      <c r="J226" s="7">
        <v>6</v>
      </c>
      <c r="K226" s="7">
        <f>J226*1818.18</f>
        <v>10909.08</v>
      </c>
      <c r="L226" s="8"/>
    </row>
    <row r="227" spans="1:12" ht="30" customHeight="1">
      <c r="A227" s="37"/>
      <c r="B227" s="40"/>
      <c r="C227" s="38"/>
      <c r="D227" s="33"/>
      <c r="E227" s="33"/>
      <c r="F227" s="33"/>
      <c r="G227" s="33"/>
      <c r="H227" s="33"/>
      <c r="I227" s="7" t="s">
        <v>131</v>
      </c>
      <c r="J227" s="7">
        <v>2</v>
      </c>
      <c r="K227" s="7">
        <f>J227*8199.62</f>
        <v>16399.24</v>
      </c>
      <c r="L227" s="8"/>
    </row>
    <row r="228" spans="1:12" ht="30" customHeight="1">
      <c r="A228" s="37"/>
      <c r="B228" s="40"/>
      <c r="C228" s="38"/>
      <c r="D228" s="33"/>
      <c r="E228" s="33"/>
      <c r="F228" s="33"/>
      <c r="G228" s="33"/>
      <c r="H228" s="33"/>
      <c r="I228" s="7" t="s">
        <v>132</v>
      </c>
      <c r="J228" s="7">
        <v>16</v>
      </c>
      <c r="K228" s="7">
        <f>J228*9200</f>
        <v>147200</v>
      </c>
      <c r="L228" s="8"/>
    </row>
    <row r="229" spans="1:12" ht="30" customHeight="1">
      <c r="A229" s="37">
        <v>28</v>
      </c>
      <c r="B229" s="40" t="s">
        <v>133</v>
      </c>
      <c r="C229" s="38">
        <v>11875.5</v>
      </c>
      <c r="D229" s="33">
        <v>87195.99</v>
      </c>
      <c r="E229" s="33">
        <f>C229*0.79*6</f>
        <v>56289.87</v>
      </c>
      <c r="F229" s="33">
        <f>C229*0.84*6</f>
        <v>59852.520000000004</v>
      </c>
      <c r="G229" s="33">
        <f>E229+F229</f>
        <v>116142.39000000001</v>
      </c>
      <c r="H229" s="33">
        <f>D229+G229</f>
        <v>203338.38</v>
      </c>
      <c r="I229" s="7" t="s">
        <v>21</v>
      </c>
      <c r="J229" s="7">
        <v>70</v>
      </c>
      <c r="K229" s="7">
        <f>J229*295</f>
        <v>20650</v>
      </c>
      <c r="L229" s="8"/>
    </row>
    <row r="230" spans="1:12" ht="30" customHeight="1">
      <c r="A230" s="37"/>
      <c r="B230" s="40"/>
      <c r="C230" s="38"/>
      <c r="D230" s="33"/>
      <c r="E230" s="33"/>
      <c r="F230" s="33"/>
      <c r="G230" s="33"/>
      <c r="H230" s="33"/>
      <c r="I230" s="7" t="s">
        <v>33</v>
      </c>
      <c r="J230" s="7">
        <v>2</v>
      </c>
      <c r="K230" s="7">
        <f>J230*4200</f>
        <v>8400</v>
      </c>
      <c r="L230" s="8"/>
    </row>
    <row r="231" spans="1:12" ht="38.25" customHeight="1">
      <c r="A231" s="37"/>
      <c r="B231" s="40"/>
      <c r="C231" s="38"/>
      <c r="D231" s="33"/>
      <c r="E231" s="33"/>
      <c r="F231" s="33"/>
      <c r="G231" s="33"/>
      <c r="H231" s="33"/>
      <c r="I231" s="7" t="s">
        <v>93</v>
      </c>
      <c r="J231" s="7"/>
      <c r="K231" s="7">
        <v>174288.38</v>
      </c>
      <c r="L231" s="8"/>
    </row>
    <row r="232" spans="1:12" ht="30" customHeight="1">
      <c r="A232" s="37">
        <v>29</v>
      </c>
      <c r="B232" s="40" t="s">
        <v>134</v>
      </c>
      <c r="C232" s="38">
        <v>9352.5</v>
      </c>
      <c r="D232" s="33">
        <v>-104555.55</v>
      </c>
      <c r="E232" s="33">
        <f>C232*0.79*6</f>
        <v>44330.850000000006</v>
      </c>
      <c r="F232" s="33">
        <f>C232*0.84*6</f>
        <v>47136.6</v>
      </c>
      <c r="G232" s="33">
        <f>E232+F232</f>
        <v>91467.45000000001</v>
      </c>
      <c r="H232" s="33">
        <f>D232+G232</f>
        <v>-13088.099999999991</v>
      </c>
      <c r="I232" s="7" t="s">
        <v>33</v>
      </c>
      <c r="J232" s="7">
        <v>5</v>
      </c>
      <c r="K232" s="7">
        <f>J232*4200</f>
        <v>21000</v>
      </c>
      <c r="L232" s="8"/>
    </row>
    <row r="233" spans="1:12" ht="30" customHeight="1">
      <c r="A233" s="37"/>
      <c r="B233" s="40"/>
      <c r="C233" s="38"/>
      <c r="D233" s="33"/>
      <c r="E233" s="33"/>
      <c r="F233" s="33"/>
      <c r="G233" s="33"/>
      <c r="H233" s="33"/>
      <c r="I233" s="7" t="s">
        <v>34</v>
      </c>
      <c r="J233" s="7">
        <v>5</v>
      </c>
      <c r="K233" s="7">
        <f>J233*1230</f>
        <v>6150</v>
      </c>
      <c r="L233" s="8"/>
    </row>
    <row r="234" spans="1:12" ht="30" customHeight="1">
      <c r="A234" s="37">
        <v>30</v>
      </c>
      <c r="B234" s="40" t="s">
        <v>135</v>
      </c>
      <c r="C234" s="38">
        <v>20574.3</v>
      </c>
      <c r="D234" s="33">
        <v>65211.06</v>
      </c>
      <c r="E234" s="33">
        <f>C234*0.79*6</f>
        <v>97522.182</v>
      </c>
      <c r="F234" s="33">
        <f>C234*0.84*6</f>
        <v>103694.47200000001</v>
      </c>
      <c r="G234" s="33">
        <f>E234+F234</f>
        <v>201216.654</v>
      </c>
      <c r="H234" s="33">
        <f>D234+G234</f>
        <v>266427.71400000004</v>
      </c>
      <c r="I234" s="7" t="s">
        <v>33</v>
      </c>
      <c r="J234" s="7">
        <v>1</v>
      </c>
      <c r="K234" s="7">
        <f>J234*4200</f>
        <v>4200</v>
      </c>
      <c r="L234" s="8"/>
    </row>
    <row r="235" spans="1:12" ht="30" customHeight="1">
      <c r="A235" s="37"/>
      <c r="B235" s="40"/>
      <c r="C235" s="38"/>
      <c r="D235" s="33"/>
      <c r="E235" s="33"/>
      <c r="F235" s="33"/>
      <c r="G235" s="33"/>
      <c r="H235" s="33"/>
      <c r="I235" s="7" t="s">
        <v>34</v>
      </c>
      <c r="J235" s="7">
        <v>1</v>
      </c>
      <c r="K235" s="7">
        <f>J235*1230</f>
        <v>1230</v>
      </c>
      <c r="L235" s="8"/>
    </row>
    <row r="236" spans="1:12" ht="30" customHeight="1">
      <c r="A236" s="37"/>
      <c r="B236" s="40"/>
      <c r="C236" s="38"/>
      <c r="D236" s="33"/>
      <c r="E236" s="33"/>
      <c r="F236" s="33"/>
      <c r="G236" s="33"/>
      <c r="H236" s="33"/>
      <c r="I236" s="7" t="s">
        <v>136</v>
      </c>
      <c r="J236" s="7">
        <v>14</v>
      </c>
      <c r="K236" s="7">
        <f>J236*10300</f>
        <v>144200</v>
      </c>
      <c r="L236" s="8"/>
    </row>
    <row r="237" spans="1:12" ht="30" customHeight="1">
      <c r="A237" s="37"/>
      <c r="B237" s="40"/>
      <c r="C237" s="38"/>
      <c r="D237" s="33"/>
      <c r="E237" s="33"/>
      <c r="F237" s="33"/>
      <c r="G237" s="33"/>
      <c r="H237" s="33"/>
      <c r="I237" s="7" t="s">
        <v>27</v>
      </c>
      <c r="J237" s="7">
        <v>6</v>
      </c>
      <c r="K237" s="7">
        <f>J237*384.64</f>
        <v>2307.84</v>
      </c>
      <c r="L237" s="8"/>
    </row>
    <row r="238" spans="1:12" ht="30" customHeight="1">
      <c r="A238" s="37"/>
      <c r="B238" s="40"/>
      <c r="C238" s="38"/>
      <c r="D238" s="33"/>
      <c r="E238" s="33"/>
      <c r="F238" s="33"/>
      <c r="G238" s="33"/>
      <c r="H238" s="33"/>
      <c r="I238" s="7" t="s">
        <v>21</v>
      </c>
      <c r="J238" s="7">
        <v>360</v>
      </c>
      <c r="K238" s="7">
        <f>J238*295</f>
        <v>106200</v>
      </c>
      <c r="L238" s="8"/>
    </row>
    <row r="239" spans="1:12" ht="30" customHeight="1">
      <c r="A239" s="37"/>
      <c r="B239" s="40"/>
      <c r="C239" s="38"/>
      <c r="D239" s="33"/>
      <c r="E239" s="33"/>
      <c r="F239" s="33"/>
      <c r="G239" s="33"/>
      <c r="H239" s="33"/>
      <c r="I239" s="7" t="s">
        <v>93</v>
      </c>
      <c r="J239" s="7"/>
      <c r="K239" s="7">
        <v>8289.87</v>
      </c>
      <c r="L239" s="8"/>
    </row>
    <row r="240" spans="1:12" ht="30" customHeight="1">
      <c r="A240" s="16"/>
      <c r="B240" s="12" t="s">
        <v>79</v>
      </c>
      <c r="C240" s="17">
        <f aca="true" t="shared" si="1" ref="C240:H240">SUM(C124:C239)</f>
        <v>425617.5</v>
      </c>
      <c r="D240" s="13">
        <f t="shared" si="1"/>
        <v>159854.40000000008</v>
      </c>
      <c r="E240" s="13">
        <f t="shared" si="1"/>
        <v>2017426.9500000002</v>
      </c>
      <c r="F240" s="13">
        <f t="shared" si="1"/>
        <v>2145112.1999999997</v>
      </c>
      <c r="G240" s="13">
        <f t="shared" si="1"/>
        <v>4162539.150000001</v>
      </c>
      <c r="H240" s="13">
        <f t="shared" si="1"/>
        <v>4322393.549999999</v>
      </c>
      <c r="I240" s="18"/>
      <c r="J240" s="19"/>
      <c r="K240" s="13">
        <f>SUM(K124:K239)</f>
        <v>4331668.269999999</v>
      </c>
      <c r="L240" s="8"/>
    </row>
    <row r="241" spans="1:12" ht="26.25" customHeight="1">
      <c r="A241" s="36" t="s">
        <v>137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8"/>
    </row>
    <row r="242" spans="1:12" ht="30" customHeight="1">
      <c r="A242" s="37">
        <v>1</v>
      </c>
      <c r="B242" s="34" t="s">
        <v>138</v>
      </c>
      <c r="C242" s="35">
        <v>6990.1</v>
      </c>
      <c r="D242" s="33">
        <v>-30711.69</v>
      </c>
      <c r="E242" s="33">
        <f>C242*0.79*6</f>
        <v>33133.074</v>
      </c>
      <c r="F242" s="33">
        <f>C242*0.84*6</f>
        <v>35230.104</v>
      </c>
      <c r="G242" s="33">
        <f>E242+F242</f>
        <v>68363.178</v>
      </c>
      <c r="H242" s="33">
        <f>D242+G242</f>
        <v>37651.488</v>
      </c>
      <c r="I242" s="7" t="s">
        <v>27</v>
      </c>
      <c r="J242" s="7">
        <v>10</v>
      </c>
      <c r="K242" s="7">
        <f>J242*384.64</f>
        <v>3846.3999999999996</v>
      </c>
      <c r="L242" s="8"/>
    </row>
    <row r="243" spans="1:12" ht="30" customHeight="1">
      <c r="A243" s="37"/>
      <c r="B243" s="34"/>
      <c r="C243" s="35"/>
      <c r="D243" s="33"/>
      <c r="E243" s="33"/>
      <c r="F243" s="33"/>
      <c r="G243" s="33"/>
      <c r="H243" s="33"/>
      <c r="I243" s="7" t="s">
        <v>21</v>
      </c>
      <c r="J243" s="7">
        <v>75</v>
      </c>
      <c r="K243" s="7">
        <f>J243*295</f>
        <v>22125</v>
      </c>
      <c r="L243" s="8"/>
    </row>
    <row r="244" spans="1:12" ht="30" customHeight="1">
      <c r="A244" s="37"/>
      <c r="B244" s="34"/>
      <c r="C244" s="35"/>
      <c r="D244" s="33"/>
      <c r="E244" s="33"/>
      <c r="F244" s="33"/>
      <c r="G244" s="33"/>
      <c r="H244" s="33"/>
      <c r="I244" s="7" t="s">
        <v>22</v>
      </c>
      <c r="J244" s="7">
        <v>29.31</v>
      </c>
      <c r="K244" s="7">
        <f>J244*398.55</f>
        <v>11681.5005</v>
      </c>
      <c r="L244" s="8"/>
    </row>
    <row r="245" spans="1:12" ht="35.25" customHeight="1">
      <c r="A245" s="37">
        <v>2</v>
      </c>
      <c r="B245" s="34" t="s">
        <v>139</v>
      </c>
      <c r="C245" s="35">
        <v>11593.5</v>
      </c>
      <c r="D245" s="33">
        <v>14902.02</v>
      </c>
      <c r="E245" s="33">
        <f>C245*0.79*6</f>
        <v>54953.19</v>
      </c>
      <c r="F245" s="33">
        <f>C245*0.84*6</f>
        <v>58431.23999999999</v>
      </c>
      <c r="G245" s="33">
        <f>E245+F245</f>
        <v>113384.43</v>
      </c>
      <c r="H245" s="33">
        <f>D245+G245</f>
        <v>128286.45</v>
      </c>
      <c r="I245" s="7" t="s">
        <v>140</v>
      </c>
      <c r="J245" s="7"/>
      <c r="K245" s="7">
        <v>44628.19</v>
      </c>
      <c r="L245" s="8"/>
    </row>
    <row r="246" spans="1:12" ht="16.5" customHeight="1">
      <c r="A246" s="37"/>
      <c r="B246" s="34"/>
      <c r="C246" s="35"/>
      <c r="D246" s="33"/>
      <c r="E246" s="33"/>
      <c r="F246" s="33"/>
      <c r="G246" s="33"/>
      <c r="H246" s="33"/>
      <c r="I246" s="7" t="s">
        <v>21</v>
      </c>
      <c r="J246" s="7">
        <v>35</v>
      </c>
      <c r="K246" s="7">
        <f>J246*295</f>
        <v>10325</v>
      </c>
      <c r="L246" s="8"/>
    </row>
    <row r="247" spans="1:12" ht="19.5" customHeight="1">
      <c r="A247" s="37"/>
      <c r="B247" s="34"/>
      <c r="C247" s="35"/>
      <c r="D247" s="33"/>
      <c r="E247" s="33"/>
      <c r="F247" s="33"/>
      <c r="G247" s="33"/>
      <c r="H247" s="33"/>
      <c r="I247" s="7" t="s">
        <v>33</v>
      </c>
      <c r="J247" s="7">
        <v>2</v>
      </c>
      <c r="K247" s="7">
        <f>J247*4200</f>
        <v>8400</v>
      </c>
      <c r="L247" s="8"/>
    </row>
    <row r="248" spans="1:12" ht="19.5" customHeight="1">
      <c r="A248" s="37"/>
      <c r="B248" s="34"/>
      <c r="C248" s="35"/>
      <c r="D248" s="33"/>
      <c r="E248" s="33"/>
      <c r="F248" s="33"/>
      <c r="G248" s="33"/>
      <c r="H248" s="33"/>
      <c r="I248" s="7" t="s">
        <v>34</v>
      </c>
      <c r="J248" s="7">
        <v>3</v>
      </c>
      <c r="K248" s="7">
        <f>J248*1230</f>
        <v>3690</v>
      </c>
      <c r="L248" s="8"/>
    </row>
    <row r="249" spans="1:12" ht="30" customHeight="1">
      <c r="A249" s="37"/>
      <c r="B249" s="34"/>
      <c r="C249" s="35"/>
      <c r="D249" s="33"/>
      <c r="E249" s="33"/>
      <c r="F249" s="33"/>
      <c r="G249" s="33"/>
      <c r="H249" s="33"/>
      <c r="I249" s="7" t="s">
        <v>93</v>
      </c>
      <c r="J249" s="7"/>
      <c r="K249" s="7">
        <v>61243.26</v>
      </c>
      <c r="L249" s="8"/>
    </row>
    <row r="250" spans="1:12" ht="30" customHeight="1">
      <c r="A250" s="3">
        <v>3</v>
      </c>
      <c r="B250" s="14" t="s">
        <v>141</v>
      </c>
      <c r="C250" s="20">
        <v>6904.4</v>
      </c>
      <c r="D250" s="7">
        <v>28089.15</v>
      </c>
      <c r="E250" s="7">
        <f>C250*0.79*6</f>
        <v>32726.856</v>
      </c>
      <c r="F250" s="7">
        <f>C250*0.84*6</f>
        <v>34798.176</v>
      </c>
      <c r="G250" s="7">
        <f>E250+F250</f>
        <v>67525.032</v>
      </c>
      <c r="H250" s="7">
        <f>D250+G250</f>
        <v>95614.182</v>
      </c>
      <c r="I250" s="7" t="s">
        <v>142</v>
      </c>
      <c r="J250" s="7"/>
      <c r="K250" s="7">
        <v>95614.18</v>
      </c>
      <c r="L250" s="8"/>
    </row>
    <row r="251" spans="1:12" ht="30" customHeight="1">
      <c r="A251" s="37">
        <v>4</v>
      </c>
      <c r="B251" s="34" t="s">
        <v>143</v>
      </c>
      <c r="C251" s="35">
        <v>13882.1</v>
      </c>
      <c r="D251" s="33">
        <v>208463.52</v>
      </c>
      <c r="E251" s="33">
        <f>C251*0.79*6</f>
        <v>65801.15400000001</v>
      </c>
      <c r="F251" s="33">
        <f>C251*0.84*6</f>
        <v>69965.784</v>
      </c>
      <c r="G251" s="33">
        <f>E251+F251</f>
        <v>135766.93800000002</v>
      </c>
      <c r="H251" s="33">
        <f>D251+G251</f>
        <v>344230.458</v>
      </c>
      <c r="I251" s="7" t="s">
        <v>77</v>
      </c>
      <c r="J251" s="7">
        <v>6</v>
      </c>
      <c r="K251" s="7">
        <f>J251*1529.03</f>
        <v>9174.18</v>
      </c>
      <c r="L251" s="8"/>
    </row>
    <row r="252" spans="1:12" ht="30" customHeight="1">
      <c r="A252" s="37"/>
      <c r="B252" s="34"/>
      <c r="C252" s="35"/>
      <c r="D252" s="33"/>
      <c r="E252" s="33"/>
      <c r="F252" s="33"/>
      <c r="G252" s="33"/>
      <c r="H252" s="33"/>
      <c r="I252" s="7" t="s">
        <v>25</v>
      </c>
      <c r="J252" s="7">
        <v>9</v>
      </c>
      <c r="K252" s="7">
        <f>J252*4272.21</f>
        <v>38449.89</v>
      </c>
      <c r="L252" s="8"/>
    </row>
    <row r="253" spans="1:12" ht="30" customHeight="1">
      <c r="A253" s="37"/>
      <c r="B253" s="34"/>
      <c r="C253" s="35"/>
      <c r="D253" s="33"/>
      <c r="E253" s="33"/>
      <c r="F253" s="33"/>
      <c r="G253" s="33"/>
      <c r="H253" s="33"/>
      <c r="I253" s="7" t="s">
        <v>27</v>
      </c>
      <c r="J253" s="7">
        <v>166</v>
      </c>
      <c r="K253" s="7">
        <f>J253*384.64</f>
        <v>63850.24</v>
      </c>
      <c r="L253" s="8"/>
    </row>
    <row r="254" spans="1:12" ht="30" customHeight="1">
      <c r="A254" s="37"/>
      <c r="B254" s="34"/>
      <c r="C254" s="35"/>
      <c r="D254" s="33"/>
      <c r="E254" s="33"/>
      <c r="F254" s="33"/>
      <c r="G254" s="33"/>
      <c r="H254" s="33"/>
      <c r="I254" s="7" t="s">
        <v>18</v>
      </c>
      <c r="J254" s="7">
        <v>16</v>
      </c>
      <c r="K254" s="7">
        <f>J254*714.05</f>
        <v>11424.8</v>
      </c>
      <c r="L254" s="8"/>
    </row>
    <row r="255" spans="1:12" ht="30" customHeight="1">
      <c r="A255" s="37"/>
      <c r="B255" s="34"/>
      <c r="C255" s="35"/>
      <c r="D255" s="33"/>
      <c r="E255" s="33"/>
      <c r="F255" s="33"/>
      <c r="G255" s="33"/>
      <c r="H255" s="33"/>
      <c r="I255" s="21" t="s">
        <v>144</v>
      </c>
      <c r="J255" s="7">
        <v>6</v>
      </c>
      <c r="K255" s="7">
        <v>39246.24</v>
      </c>
      <c r="L255" s="8"/>
    </row>
    <row r="256" spans="1:12" ht="30" customHeight="1">
      <c r="A256" s="37"/>
      <c r="B256" s="34"/>
      <c r="C256" s="35"/>
      <c r="D256" s="33"/>
      <c r="E256" s="33"/>
      <c r="F256" s="33"/>
      <c r="G256" s="33"/>
      <c r="H256" s="33"/>
      <c r="I256" s="7" t="s">
        <v>145</v>
      </c>
      <c r="J256" s="7">
        <v>13.26</v>
      </c>
      <c r="K256" s="7">
        <f>J256*3402</f>
        <v>45110.52</v>
      </c>
      <c r="L256" s="8"/>
    </row>
    <row r="257" spans="1:12" ht="30" customHeight="1">
      <c r="A257" s="37"/>
      <c r="B257" s="34"/>
      <c r="C257" s="35"/>
      <c r="D257" s="33"/>
      <c r="E257" s="33"/>
      <c r="F257" s="33"/>
      <c r="G257" s="33"/>
      <c r="H257" s="33"/>
      <c r="I257" s="7" t="s">
        <v>33</v>
      </c>
      <c r="J257" s="7">
        <v>7</v>
      </c>
      <c r="K257" s="7">
        <f>J257*4200</f>
        <v>29400</v>
      </c>
      <c r="L257" s="8"/>
    </row>
    <row r="258" spans="1:12" ht="30" customHeight="1">
      <c r="A258" s="37"/>
      <c r="B258" s="34"/>
      <c r="C258" s="35"/>
      <c r="D258" s="33"/>
      <c r="E258" s="33"/>
      <c r="F258" s="33"/>
      <c r="G258" s="33"/>
      <c r="H258" s="33"/>
      <c r="I258" s="7" t="s">
        <v>34</v>
      </c>
      <c r="J258" s="7">
        <v>5</v>
      </c>
      <c r="K258" s="7">
        <f>J258*1230</f>
        <v>6150</v>
      </c>
      <c r="L258" s="8"/>
    </row>
    <row r="259" spans="1:12" ht="30" customHeight="1">
      <c r="A259" s="37"/>
      <c r="B259" s="34"/>
      <c r="C259" s="35"/>
      <c r="D259" s="33"/>
      <c r="E259" s="33"/>
      <c r="F259" s="33"/>
      <c r="G259" s="33"/>
      <c r="H259" s="33"/>
      <c r="I259" s="7" t="s">
        <v>142</v>
      </c>
      <c r="J259" s="7"/>
      <c r="K259" s="7">
        <v>101424.59</v>
      </c>
      <c r="L259" s="8"/>
    </row>
    <row r="260" spans="1:12" ht="30" customHeight="1">
      <c r="A260" s="3">
        <v>5</v>
      </c>
      <c r="B260" s="14" t="s">
        <v>146</v>
      </c>
      <c r="C260" s="20">
        <v>6880.4</v>
      </c>
      <c r="D260" s="7">
        <v>-14577.72</v>
      </c>
      <c r="E260" s="7">
        <f>C260*0.79*6</f>
        <v>32613.095999999998</v>
      </c>
      <c r="F260" s="7">
        <f>C260*0.84*6</f>
        <v>34677.21599999999</v>
      </c>
      <c r="G260" s="7">
        <f>E260+F260</f>
        <v>67290.31199999999</v>
      </c>
      <c r="H260" s="7">
        <f>D260+G260</f>
        <v>52712.59199999999</v>
      </c>
      <c r="I260" s="7" t="s">
        <v>142</v>
      </c>
      <c r="J260" s="7"/>
      <c r="K260" s="7">
        <v>52712.59</v>
      </c>
      <c r="L260" s="8"/>
    </row>
    <row r="261" spans="1:12" ht="30" customHeight="1">
      <c r="A261" s="37">
        <v>6</v>
      </c>
      <c r="B261" s="34" t="s">
        <v>147</v>
      </c>
      <c r="C261" s="35">
        <v>6929.5</v>
      </c>
      <c r="D261" s="33">
        <v>-11869.67</v>
      </c>
      <c r="E261" s="33">
        <f>C261*0.79*6</f>
        <v>32845.83</v>
      </c>
      <c r="F261" s="33">
        <f>C261*0.84*6</f>
        <v>34924.68</v>
      </c>
      <c r="G261" s="33">
        <f>E261+F261</f>
        <v>67770.51000000001</v>
      </c>
      <c r="H261" s="33">
        <f>D261+G261</f>
        <v>55900.84000000001</v>
      </c>
      <c r="I261" s="7" t="s">
        <v>25</v>
      </c>
      <c r="J261" s="7">
        <v>11</v>
      </c>
      <c r="K261" s="7">
        <f>J261*4272.21</f>
        <v>46994.31</v>
      </c>
      <c r="L261" s="8"/>
    </row>
    <row r="262" spans="1:12" ht="30" customHeight="1">
      <c r="A262" s="37"/>
      <c r="B262" s="34"/>
      <c r="C262" s="35"/>
      <c r="D262" s="33"/>
      <c r="E262" s="33"/>
      <c r="F262" s="33"/>
      <c r="G262" s="33"/>
      <c r="H262" s="33"/>
      <c r="I262" s="7" t="s">
        <v>18</v>
      </c>
      <c r="J262" s="7">
        <v>7.6</v>
      </c>
      <c r="K262" s="7">
        <f>J262*714.05</f>
        <v>5426.78</v>
      </c>
      <c r="L262" s="8"/>
    </row>
    <row r="263" spans="1:12" ht="30" customHeight="1">
      <c r="A263" s="37"/>
      <c r="B263" s="34"/>
      <c r="C263" s="35"/>
      <c r="D263" s="33"/>
      <c r="E263" s="33"/>
      <c r="F263" s="33"/>
      <c r="G263" s="33"/>
      <c r="H263" s="33"/>
      <c r="I263" s="7" t="s">
        <v>142</v>
      </c>
      <c r="J263" s="7"/>
      <c r="K263" s="7">
        <v>3479.75</v>
      </c>
      <c r="L263" s="8"/>
    </row>
    <row r="264" spans="1:12" ht="30" customHeight="1">
      <c r="A264" s="37">
        <v>7</v>
      </c>
      <c r="B264" s="34" t="s">
        <v>148</v>
      </c>
      <c r="C264" s="35">
        <v>6992.3</v>
      </c>
      <c r="D264" s="33">
        <v>-1532.56</v>
      </c>
      <c r="E264" s="33">
        <f>C264*0.79*6</f>
        <v>33143.502</v>
      </c>
      <c r="F264" s="33">
        <f>C264*0.84*6</f>
        <v>35241.192</v>
      </c>
      <c r="G264" s="33">
        <f>E264+F264</f>
        <v>68384.694</v>
      </c>
      <c r="H264" s="33">
        <f>D264+G264</f>
        <v>66852.134</v>
      </c>
      <c r="I264" s="7" t="s">
        <v>77</v>
      </c>
      <c r="J264" s="7">
        <v>6</v>
      </c>
      <c r="K264" s="7">
        <f>J264*1818.18</f>
        <v>10909.08</v>
      </c>
      <c r="L264" s="8"/>
    </row>
    <row r="265" spans="1:12" ht="30" customHeight="1">
      <c r="A265" s="37"/>
      <c r="B265" s="34"/>
      <c r="C265" s="35"/>
      <c r="D265" s="33"/>
      <c r="E265" s="33"/>
      <c r="F265" s="33"/>
      <c r="G265" s="33"/>
      <c r="H265" s="33"/>
      <c r="I265" s="7" t="s">
        <v>25</v>
      </c>
      <c r="J265" s="7">
        <v>9</v>
      </c>
      <c r="K265" s="7">
        <f>J265*4271.21</f>
        <v>38440.89</v>
      </c>
      <c r="L265" s="8"/>
    </row>
    <row r="266" spans="1:12" ht="30" customHeight="1">
      <c r="A266" s="37"/>
      <c r="B266" s="34"/>
      <c r="C266" s="35"/>
      <c r="D266" s="33"/>
      <c r="E266" s="33"/>
      <c r="F266" s="33"/>
      <c r="G266" s="33"/>
      <c r="H266" s="33"/>
      <c r="I266" s="7" t="s">
        <v>142</v>
      </c>
      <c r="J266" s="7"/>
      <c r="K266" s="7">
        <v>17502.16</v>
      </c>
      <c r="L266" s="8"/>
    </row>
    <row r="267" spans="1:12" ht="30" customHeight="1">
      <c r="A267" s="37">
        <v>8</v>
      </c>
      <c r="B267" s="34" t="s">
        <v>149</v>
      </c>
      <c r="C267" s="35">
        <v>11399.6</v>
      </c>
      <c r="D267" s="33">
        <v>-62891.75</v>
      </c>
      <c r="E267" s="33">
        <f>C267*0.79*6</f>
        <v>54034.10400000001</v>
      </c>
      <c r="F267" s="33">
        <f>C267*0.84*6</f>
        <v>57453.984000000004</v>
      </c>
      <c r="G267" s="33">
        <f>E267+F267</f>
        <v>111488.08800000002</v>
      </c>
      <c r="H267" s="33">
        <f>D267+G267</f>
        <v>48596.33800000002</v>
      </c>
      <c r="I267" s="7" t="s">
        <v>21</v>
      </c>
      <c r="J267" s="7">
        <v>80</v>
      </c>
      <c r="K267" s="7">
        <f>J267*295</f>
        <v>23600</v>
      </c>
      <c r="L267" s="8"/>
    </row>
    <row r="268" spans="1:12" ht="30" customHeight="1">
      <c r="A268" s="37"/>
      <c r="B268" s="34"/>
      <c r="C268" s="35"/>
      <c r="D268" s="33"/>
      <c r="E268" s="33"/>
      <c r="F268" s="33"/>
      <c r="G268" s="33"/>
      <c r="H268" s="33"/>
      <c r="I268" s="7" t="s">
        <v>22</v>
      </c>
      <c r="J268" s="7">
        <v>62.72</v>
      </c>
      <c r="K268" s="7">
        <f>J268*398.55</f>
        <v>24997.056</v>
      </c>
      <c r="L268" s="8"/>
    </row>
    <row r="269" spans="1:12" ht="30" customHeight="1">
      <c r="A269" s="3">
        <v>9</v>
      </c>
      <c r="B269" s="14" t="s">
        <v>150</v>
      </c>
      <c r="C269" s="20">
        <v>5740.1</v>
      </c>
      <c r="D269" s="7">
        <v>30941.32</v>
      </c>
      <c r="E269" s="7">
        <f>C269*0.79*6</f>
        <v>27208.074</v>
      </c>
      <c r="F269" s="7">
        <f>C269*0.84*6</f>
        <v>28930.104</v>
      </c>
      <c r="G269" s="7">
        <f>E269+F269</f>
        <v>56138.178</v>
      </c>
      <c r="H269" s="7">
        <f>D269+G269</f>
        <v>87079.49799999999</v>
      </c>
      <c r="I269" s="7" t="s">
        <v>142</v>
      </c>
      <c r="J269" s="7"/>
      <c r="K269" s="7">
        <v>87079.5</v>
      </c>
      <c r="L269" s="8"/>
    </row>
    <row r="270" spans="1:12" ht="29.25" customHeight="1">
      <c r="A270" s="37">
        <v>10</v>
      </c>
      <c r="B270" s="34" t="s">
        <v>151</v>
      </c>
      <c r="C270" s="35">
        <v>6878.6</v>
      </c>
      <c r="D270" s="33">
        <v>-12429.52</v>
      </c>
      <c r="E270" s="33">
        <f>C270*0.79*6</f>
        <v>32604.564000000006</v>
      </c>
      <c r="F270" s="33">
        <f>C270*0.84*6</f>
        <v>34668.144</v>
      </c>
      <c r="G270" s="33">
        <f>E270+F270</f>
        <v>67272.70800000001</v>
      </c>
      <c r="H270" s="33">
        <f>D270+G270</f>
        <v>54843.18800000001</v>
      </c>
      <c r="I270" s="7" t="s">
        <v>33</v>
      </c>
      <c r="J270" s="7">
        <v>3</v>
      </c>
      <c r="K270" s="7">
        <f>J270*4200</f>
        <v>12600</v>
      </c>
      <c r="L270" s="8"/>
    </row>
    <row r="271" spans="1:12" ht="30" customHeight="1">
      <c r="A271" s="37"/>
      <c r="B271" s="34"/>
      <c r="C271" s="35"/>
      <c r="D271" s="33"/>
      <c r="E271" s="33"/>
      <c r="F271" s="33"/>
      <c r="G271" s="33"/>
      <c r="H271" s="33"/>
      <c r="I271" s="7" t="s">
        <v>152</v>
      </c>
      <c r="J271" s="7"/>
      <c r="K271" s="7">
        <v>42243.19</v>
      </c>
      <c r="L271" s="8"/>
    </row>
    <row r="272" spans="1:12" ht="30" customHeight="1">
      <c r="A272" s="37">
        <v>11</v>
      </c>
      <c r="B272" s="34" t="s">
        <v>153</v>
      </c>
      <c r="C272" s="35">
        <v>12954.6</v>
      </c>
      <c r="D272" s="33">
        <v>-36149.54</v>
      </c>
      <c r="E272" s="33">
        <f>C272*0.79*6</f>
        <v>61404.804000000004</v>
      </c>
      <c r="F272" s="33">
        <f>C272*0.84*6</f>
        <v>65291.183999999994</v>
      </c>
      <c r="G272" s="33">
        <f>E272+F272</f>
        <v>126695.988</v>
      </c>
      <c r="H272" s="33">
        <f>D272+G272</f>
        <v>90546.448</v>
      </c>
      <c r="I272" s="7" t="s">
        <v>140</v>
      </c>
      <c r="J272" s="7"/>
      <c r="K272" s="7">
        <v>28972.31</v>
      </c>
      <c r="L272" s="8"/>
    </row>
    <row r="273" spans="1:12" ht="30" customHeight="1">
      <c r="A273" s="37"/>
      <c r="B273" s="34"/>
      <c r="C273" s="35"/>
      <c r="D273" s="33"/>
      <c r="E273" s="33"/>
      <c r="F273" s="33"/>
      <c r="G273" s="33"/>
      <c r="H273" s="33"/>
      <c r="I273" s="7" t="s">
        <v>22</v>
      </c>
      <c r="J273" s="7">
        <v>30</v>
      </c>
      <c r="K273" s="7">
        <f>J273*398.55</f>
        <v>11956.5</v>
      </c>
      <c r="L273" s="8"/>
    </row>
    <row r="274" spans="1:12" ht="30" customHeight="1">
      <c r="A274" s="37"/>
      <c r="B274" s="34"/>
      <c r="C274" s="35"/>
      <c r="D274" s="33"/>
      <c r="E274" s="33"/>
      <c r="F274" s="33"/>
      <c r="G274" s="33"/>
      <c r="H274" s="33"/>
      <c r="I274" s="7" t="s">
        <v>27</v>
      </c>
      <c r="J274" s="7">
        <v>25</v>
      </c>
      <c r="K274" s="7">
        <f>J274*384.64</f>
        <v>9616</v>
      </c>
      <c r="L274" s="8"/>
    </row>
    <row r="275" spans="1:12" ht="30" customHeight="1">
      <c r="A275" s="37"/>
      <c r="B275" s="34"/>
      <c r="C275" s="35"/>
      <c r="D275" s="33"/>
      <c r="E275" s="33"/>
      <c r="F275" s="33"/>
      <c r="G275" s="33"/>
      <c r="H275" s="33"/>
      <c r="I275" s="7" t="s">
        <v>21</v>
      </c>
      <c r="J275" s="7">
        <v>55</v>
      </c>
      <c r="K275" s="7">
        <f>J275*295</f>
        <v>16225</v>
      </c>
      <c r="L275" s="8"/>
    </row>
    <row r="276" spans="1:12" ht="30" customHeight="1">
      <c r="A276" s="37"/>
      <c r="B276" s="34"/>
      <c r="C276" s="35"/>
      <c r="D276" s="33"/>
      <c r="E276" s="33"/>
      <c r="F276" s="33"/>
      <c r="G276" s="33"/>
      <c r="H276" s="33"/>
      <c r="I276" s="7" t="s">
        <v>152</v>
      </c>
      <c r="J276" s="7"/>
      <c r="K276" s="7">
        <v>12916.64</v>
      </c>
      <c r="L276" s="8"/>
    </row>
    <row r="277" spans="1:12" ht="19.5" customHeight="1">
      <c r="A277" s="37"/>
      <c r="B277" s="34"/>
      <c r="C277" s="35"/>
      <c r="D277" s="33"/>
      <c r="E277" s="33"/>
      <c r="F277" s="33"/>
      <c r="G277" s="33"/>
      <c r="H277" s="33"/>
      <c r="I277" s="7" t="s">
        <v>33</v>
      </c>
      <c r="J277" s="7">
        <v>2</v>
      </c>
      <c r="K277" s="7">
        <f>J277*4200</f>
        <v>8400</v>
      </c>
      <c r="L277" s="8"/>
    </row>
    <row r="278" spans="1:12" ht="17.25" customHeight="1">
      <c r="A278" s="37"/>
      <c r="B278" s="34"/>
      <c r="C278" s="35"/>
      <c r="D278" s="33"/>
      <c r="E278" s="33"/>
      <c r="F278" s="33"/>
      <c r="G278" s="33"/>
      <c r="H278" s="33"/>
      <c r="I278" s="7" t="s">
        <v>34</v>
      </c>
      <c r="J278" s="7">
        <v>2</v>
      </c>
      <c r="K278" s="7">
        <f>J278*1230</f>
        <v>2460</v>
      </c>
      <c r="L278" s="8"/>
    </row>
    <row r="279" spans="1:12" ht="30" customHeight="1">
      <c r="A279" s="37">
        <v>12</v>
      </c>
      <c r="B279" s="34" t="s">
        <v>154</v>
      </c>
      <c r="C279" s="35">
        <v>15318.9</v>
      </c>
      <c r="D279" s="33">
        <v>21164.26</v>
      </c>
      <c r="E279" s="33">
        <f>C279*0.79*6</f>
        <v>72611.58600000001</v>
      </c>
      <c r="F279" s="33">
        <f>C279*0.84*6</f>
        <v>77207.256</v>
      </c>
      <c r="G279" s="33">
        <f>E279+F279</f>
        <v>149818.842</v>
      </c>
      <c r="H279" s="33">
        <f>D279+G279</f>
        <v>170983.102</v>
      </c>
      <c r="I279" s="7" t="s">
        <v>21</v>
      </c>
      <c r="J279" s="7">
        <v>94.3</v>
      </c>
      <c r="K279" s="7">
        <f>J279*295</f>
        <v>27818.5</v>
      </c>
      <c r="L279" s="8"/>
    </row>
    <row r="280" spans="1:12" ht="30" customHeight="1">
      <c r="A280" s="37"/>
      <c r="B280" s="34"/>
      <c r="C280" s="35"/>
      <c r="D280" s="33"/>
      <c r="E280" s="33"/>
      <c r="F280" s="33"/>
      <c r="G280" s="33"/>
      <c r="H280" s="33"/>
      <c r="I280" s="7" t="s">
        <v>22</v>
      </c>
      <c r="J280" s="7">
        <v>100</v>
      </c>
      <c r="K280" s="7">
        <f>J280*398.55</f>
        <v>39855</v>
      </c>
      <c r="L280" s="8"/>
    </row>
    <row r="281" spans="1:12" ht="30" customHeight="1">
      <c r="A281" s="37"/>
      <c r="B281" s="34"/>
      <c r="C281" s="35"/>
      <c r="D281" s="33"/>
      <c r="E281" s="33"/>
      <c r="F281" s="33"/>
      <c r="G281" s="33"/>
      <c r="H281" s="33"/>
      <c r="I281" s="7" t="s">
        <v>21</v>
      </c>
      <c r="J281" s="7">
        <v>266</v>
      </c>
      <c r="K281" s="7">
        <f>J281*295</f>
        <v>78470</v>
      </c>
      <c r="L281" s="8"/>
    </row>
    <row r="282" spans="1:12" ht="30" customHeight="1">
      <c r="A282" s="37"/>
      <c r="B282" s="34"/>
      <c r="C282" s="35"/>
      <c r="D282" s="33"/>
      <c r="E282" s="33"/>
      <c r="F282" s="33"/>
      <c r="G282" s="33"/>
      <c r="H282" s="33"/>
      <c r="I282" s="7" t="s">
        <v>155</v>
      </c>
      <c r="J282" s="7">
        <v>1.08</v>
      </c>
      <c r="K282" s="7">
        <v>3674.16</v>
      </c>
      <c r="L282" s="8"/>
    </row>
    <row r="283" spans="1:12" ht="30" customHeight="1">
      <c r="A283" s="37"/>
      <c r="B283" s="34"/>
      <c r="C283" s="35"/>
      <c r="D283" s="33"/>
      <c r="E283" s="33"/>
      <c r="F283" s="33"/>
      <c r="G283" s="33"/>
      <c r="H283" s="33"/>
      <c r="I283" s="7" t="s">
        <v>152</v>
      </c>
      <c r="J283" s="7"/>
      <c r="K283" s="7">
        <v>21165.44</v>
      </c>
      <c r="L283" s="8"/>
    </row>
    <row r="284" spans="1:12" ht="18.75" customHeight="1">
      <c r="A284" s="37">
        <v>13</v>
      </c>
      <c r="B284" s="34" t="s">
        <v>156</v>
      </c>
      <c r="C284" s="35">
        <v>7200.4</v>
      </c>
      <c r="D284" s="33">
        <v>58877.46</v>
      </c>
      <c r="E284" s="33">
        <f>C284*0.79*6</f>
        <v>34129.896</v>
      </c>
      <c r="F284" s="33">
        <f>C284*0.84*6</f>
        <v>36290.015999999996</v>
      </c>
      <c r="G284" s="33">
        <f>E284+F284</f>
        <v>70419.912</v>
      </c>
      <c r="H284" s="33">
        <f>D284+G284</f>
        <v>129297.372</v>
      </c>
      <c r="I284" s="7" t="s">
        <v>25</v>
      </c>
      <c r="J284" s="7">
        <v>1</v>
      </c>
      <c r="K284" s="7">
        <v>4200</v>
      </c>
      <c r="L284" s="8"/>
    </row>
    <row r="285" spans="1:12" ht="21.75" customHeight="1">
      <c r="A285" s="37"/>
      <c r="B285" s="34"/>
      <c r="C285" s="35"/>
      <c r="D285" s="33"/>
      <c r="E285" s="33"/>
      <c r="F285" s="33"/>
      <c r="G285" s="33"/>
      <c r="H285" s="33"/>
      <c r="I285" s="7" t="s">
        <v>33</v>
      </c>
      <c r="J285" s="7">
        <v>3</v>
      </c>
      <c r="K285" s="7">
        <f>J285*4200</f>
        <v>12600</v>
      </c>
      <c r="L285" s="8"/>
    </row>
    <row r="286" spans="1:12" ht="19.5" customHeight="1">
      <c r="A286" s="37"/>
      <c r="B286" s="34"/>
      <c r="C286" s="35"/>
      <c r="D286" s="33"/>
      <c r="E286" s="33"/>
      <c r="F286" s="33"/>
      <c r="G286" s="33"/>
      <c r="H286" s="33"/>
      <c r="I286" s="7" t="s">
        <v>34</v>
      </c>
      <c r="J286" s="7">
        <v>3</v>
      </c>
      <c r="K286" s="7">
        <f>J286*1230</f>
        <v>3690</v>
      </c>
      <c r="L286" s="8"/>
    </row>
    <row r="287" spans="1:12" ht="20.25" customHeight="1">
      <c r="A287" s="37"/>
      <c r="B287" s="34"/>
      <c r="C287" s="35"/>
      <c r="D287" s="33"/>
      <c r="E287" s="33"/>
      <c r="F287" s="33"/>
      <c r="G287" s="33"/>
      <c r="H287" s="33"/>
      <c r="I287" s="7" t="s">
        <v>157</v>
      </c>
      <c r="J287" s="7"/>
      <c r="K287" s="7">
        <v>13639.89</v>
      </c>
      <c r="L287" s="8"/>
    </row>
    <row r="288" spans="1:12" ht="26.25" customHeight="1">
      <c r="A288" s="37"/>
      <c r="B288" s="34"/>
      <c r="C288" s="35"/>
      <c r="D288" s="33"/>
      <c r="E288" s="33"/>
      <c r="F288" s="33"/>
      <c r="G288" s="33"/>
      <c r="H288" s="33"/>
      <c r="I288" s="7" t="s">
        <v>152</v>
      </c>
      <c r="J288" s="7"/>
      <c r="K288" s="7">
        <v>95167.48</v>
      </c>
      <c r="L288" s="8"/>
    </row>
    <row r="289" spans="1:12" ht="30" customHeight="1">
      <c r="A289" s="37">
        <v>14</v>
      </c>
      <c r="B289" s="34" t="s">
        <v>158</v>
      </c>
      <c r="C289" s="35">
        <v>13992.5</v>
      </c>
      <c r="D289" s="33">
        <v>-22442.63</v>
      </c>
      <c r="E289" s="33">
        <f>C289*0.79*6</f>
        <v>66324.45000000001</v>
      </c>
      <c r="F289" s="33">
        <f>C289*0.84*6</f>
        <v>70522.2</v>
      </c>
      <c r="G289" s="33">
        <f>E289+F289</f>
        <v>136846.65000000002</v>
      </c>
      <c r="H289" s="33">
        <f>D289+G289</f>
        <v>114404.02000000002</v>
      </c>
      <c r="I289" s="7" t="s">
        <v>159</v>
      </c>
      <c r="J289" s="7">
        <v>3.56</v>
      </c>
      <c r="K289" s="7">
        <v>12111.12</v>
      </c>
      <c r="L289" s="8"/>
    </row>
    <row r="290" spans="1:12" ht="30" customHeight="1">
      <c r="A290" s="37"/>
      <c r="B290" s="34"/>
      <c r="C290" s="35"/>
      <c r="D290" s="33"/>
      <c r="E290" s="33"/>
      <c r="F290" s="33"/>
      <c r="G290" s="33"/>
      <c r="H290" s="33"/>
      <c r="I290" s="7" t="s">
        <v>18</v>
      </c>
      <c r="J290" s="7">
        <v>12</v>
      </c>
      <c r="K290" s="7">
        <f>J290*714.05</f>
        <v>8568.599999999999</v>
      </c>
      <c r="L290" s="8"/>
    </row>
    <row r="291" spans="1:12" ht="41.25" customHeight="1">
      <c r="A291" s="37"/>
      <c r="B291" s="34"/>
      <c r="C291" s="35"/>
      <c r="D291" s="33"/>
      <c r="E291" s="33"/>
      <c r="F291" s="33"/>
      <c r="G291" s="33"/>
      <c r="H291" s="33"/>
      <c r="I291" s="7" t="s">
        <v>152</v>
      </c>
      <c r="J291" s="7"/>
      <c r="K291" s="7">
        <v>93724.3</v>
      </c>
      <c r="L291" s="8"/>
    </row>
    <row r="292" spans="1:12" ht="19.5" customHeight="1">
      <c r="A292" s="37">
        <v>15</v>
      </c>
      <c r="B292" s="34" t="s">
        <v>160</v>
      </c>
      <c r="C292" s="35">
        <v>5979.1</v>
      </c>
      <c r="D292" s="33">
        <v>57787.77</v>
      </c>
      <c r="E292" s="33">
        <f>C292*0.79*6</f>
        <v>28340.934</v>
      </c>
      <c r="F292" s="33">
        <f>C292*0.84*6</f>
        <v>30134.664000000004</v>
      </c>
      <c r="G292" s="33">
        <f>E292+F292</f>
        <v>58475.598000000005</v>
      </c>
      <c r="H292" s="33">
        <f>D292+G292</f>
        <v>116263.368</v>
      </c>
      <c r="I292" s="7" t="s">
        <v>21</v>
      </c>
      <c r="J292" s="7">
        <v>82</v>
      </c>
      <c r="K292" s="7">
        <f>J292*295</f>
        <v>24190</v>
      </c>
      <c r="L292" s="8"/>
    </row>
    <row r="293" spans="1:12" ht="20.25" customHeight="1">
      <c r="A293" s="37"/>
      <c r="B293" s="34"/>
      <c r="C293" s="35"/>
      <c r="D293" s="33"/>
      <c r="E293" s="33"/>
      <c r="F293" s="33"/>
      <c r="G293" s="33"/>
      <c r="H293" s="33"/>
      <c r="I293" s="7" t="s">
        <v>21</v>
      </c>
      <c r="J293" s="7">
        <v>49.1</v>
      </c>
      <c r="K293" s="7">
        <f>J293*295</f>
        <v>14484.5</v>
      </c>
      <c r="L293" s="8"/>
    </row>
    <row r="294" spans="1:12" ht="53.25" customHeight="1">
      <c r="A294" s="37"/>
      <c r="B294" s="34"/>
      <c r="C294" s="35"/>
      <c r="D294" s="33"/>
      <c r="E294" s="33"/>
      <c r="F294" s="33"/>
      <c r="G294" s="33"/>
      <c r="H294" s="33"/>
      <c r="I294" s="7" t="s">
        <v>161</v>
      </c>
      <c r="J294" s="7"/>
      <c r="K294" s="7">
        <v>77588.58</v>
      </c>
      <c r="L294" s="8"/>
    </row>
    <row r="295" spans="1:12" ht="19.5" customHeight="1">
      <c r="A295" s="37">
        <v>16</v>
      </c>
      <c r="B295" s="34" t="s">
        <v>162</v>
      </c>
      <c r="C295" s="35">
        <v>7081.2</v>
      </c>
      <c r="D295" s="33">
        <v>-32663.51</v>
      </c>
      <c r="E295" s="33">
        <f>C295*0.79*6</f>
        <v>33564.888</v>
      </c>
      <c r="F295" s="33">
        <f>C295*0.84*6</f>
        <v>35689.248</v>
      </c>
      <c r="G295" s="33">
        <f>E295+F295</f>
        <v>69254.136</v>
      </c>
      <c r="H295" s="33">
        <f>D295+G295</f>
        <v>36590.626000000004</v>
      </c>
      <c r="I295" s="7" t="s">
        <v>34</v>
      </c>
      <c r="J295" s="7">
        <v>8</v>
      </c>
      <c r="K295" s="7">
        <f>J295*1230</f>
        <v>9840</v>
      </c>
      <c r="L295" s="8"/>
    </row>
    <row r="296" spans="1:12" ht="18.75" customHeight="1">
      <c r="A296" s="37"/>
      <c r="B296" s="34"/>
      <c r="C296" s="35"/>
      <c r="D296" s="33"/>
      <c r="E296" s="33"/>
      <c r="F296" s="33"/>
      <c r="G296" s="33"/>
      <c r="H296" s="33"/>
      <c r="I296" s="7" t="s">
        <v>33</v>
      </c>
      <c r="J296" s="7">
        <v>8</v>
      </c>
      <c r="K296" s="7">
        <f>J296*4200</f>
        <v>33600</v>
      </c>
      <c r="L296" s="8"/>
    </row>
    <row r="297" spans="1:12" ht="30" customHeight="1">
      <c r="A297" s="37">
        <v>17</v>
      </c>
      <c r="B297" s="34" t="s">
        <v>163</v>
      </c>
      <c r="C297" s="35">
        <v>14427.4</v>
      </c>
      <c r="D297" s="33">
        <v>32021.93</v>
      </c>
      <c r="E297" s="33">
        <f>C297*0.79*6</f>
        <v>68385.876</v>
      </c>
      <c r="F297" s="33">
        <f>C297*0.84*6</f>
        <v>72714.09599999999</v>
      </c>
      <c r="G297" s="33">
        <f>E297+F297</f>
        <v>141099.972</v>
      </c>
      <c r="H297" s="33">
        <f>D297+G297</f>
        <v>173121.902</v>
      </c>
      <c r="I297" s="7" t="s">
        <v>25</v>
      </c>
      <c r="J297" s="7">
        <v>2</v>
      </c>
      <c r="K297" s="7">
        <f>J297*4272.21</f>
        <v>8544.42</v>
      </c>
      <c r="L297" s="8"/>
    </row>
    <row r="298" spans="1:12" ht="30" customHeight="1">
      <c r="A298" s="37"/>
      <c r="B298" s="34"/>
      <c r="C298" s="35"/>
      <c r="D298" s="33"/>
      <c r="E298" s="33"/>
      <c r="F298" s="33"/>
      <c r="G298" s="33"/>
      <c r="H298" s="33"/>
      <c r="I298" s="7" t="s">
        <v>21</v>
      </c>
      <c r="J298" s="7">
        <v>100</v>
      </c>
      <c r="K298" s="7">
        <f>J298*295</f>
        <v>29500</v>
      </c>
      <c r="L298" s="8"/>
    </row>
    <row r="299" spans="1:12" ht="48.75" customHeight="1">
      <c r="A299" s="37"/>
      <c r="B299" s="34"/>
      <c r="C299" s="35"/>
      <c r="D299" s="33"/>
      <c r="E299" s="33"/>
      <c r="F299" s="33"/>
      <c r="G299" s="33"/>
      <c r="H299" s="33"/>
      <c r="I299" s="7" t="s">
        <v>161</v>
      </c>
      <c r="J299" s="7"/>
      <c r="K299" s="7">
        <v>135077.48</v>
      </c>
      <c r="L299" s="8"/>
    </row>
    <row r="300" spans="1:12" ht="30" customHeight="1">
      <c r="A300" s="37">
        <v>18</v>
      </c>
      <c r="B300" s="34" t="s">
        <v>164</v>
      </c>
      <c r="C300" s="35">
        <v>13803.9</v>
      </c>
      <c r="D300" s="33">
        <v>132130.53</v>
      </c>
      <c r="E300" s="33">
        <f>C300*0.79*6</f>
        <v>65430.486000000004</v>
      </c>
      <c r="F300" s="33">
        <f>C300*0.84*6</f>
        <v>69571.656</v>
      </c>
      <c r="G300" s="33">
        <f>E300+F300</f>
        <v>135002.142</v>
      </c>
      <c r="H300" s="33">
        <f>D300+G300</f>
        <v>267132.672</v>
      </c>
      <c r="I300" s="7" t="s">
        <v>165</v>
      </c>
      <c r="J300" s="7">
        <v>1</v>
      </c>
      <c r="K300" s="7">
        <v>12486</v>
      </c>
      <c r="L300" s="8"/>
    </row>
    <row r="301" spans="1:12" ht="30" customHeight="1">
      <c r="A301" s="37"/>
      <c r="B301" s="34"/>
      <c r="C301" s="35"/>
      <c r="D301" s="33"/>
      <c r="E301" s="33"/>
      <c r="F301" s="33"/>
      <c r="G301" s="33"/>
      <c r="H301" s="33"/>
      <c r="I301" s="7" t="s">
        <v>21</v>
      </c>
      <c r="J301" s="7">
        <v>65</v>
      </c>
      <c r="K301" s="7">
        <f>J301*295</f>
        <v>19175</v>
      </c>
      <c r="L301" s="8"/>
    </row>
    <row r="302" spans="1:12" ht="30" customHeight="1">
      <c r="A302" s="37"/>
      <c r="B302" s="34"/>
      <c r="C302" s="35"/>
      <c r="D302" s="33"/>
      <c r="E302" s="33"/>
      <c r="F302" s="33"/>
      <c r="G302" s="33"/>
      <c r="H302" s="33"/>
      <c r="I302" s="7" t="s">
        <v>27</v>
      </c>
      <c r="J302" s="7">
        <v>10</v>
      </c>
      <c r="K302" s="7">
        <f>J302*384.64</f>
        <v>3846.3999999999996</v>
      </c>
      <c r="L302" s="8"/>
    </row>
    <row r="303" spans="1:12" ht="30" customHeight="1">
      <c r="A303" s="37"/>
      <c r="B303" s="34"/>
      <c r="C303" s="35"/>
      <c r="D303" s="33"/>
      <c r="E303" s="33"/>
      <c r="F303" s="33"/>
      <c r="G303" s="33"/>
      <c r="H303" s="33"/>
      <c r="I303" s="7" t="s">
        <v>77</v>
      </c>
      <c r="J303" s="7">
        <v>3</v>
      </c>
      <c r="K303" s="7">
        <v>4298.03</v>
      </c>
      <c r="L303" s="8"/>
    </row>
    <row r="304" spans="1:12" ht="30" customHeight="1">
      <c r="A304" s="37"/>
      <c r="B304" s="34"/>
      <c r="C304" s="35"/>
      <c r="D304" s="33"/>
      <c r="E304" s="33"/>
      <c r="F304" s="33"/>
      <c r="G304" s="33"/>
      <c r="H304" s="33"/>
      <c r="I304" s="7" t="s">
        <v>166</v>
      </c>
      <c r="J304" s="7"/>
      <c r="K304" s="7">
        <v>227327.24</v>
      </c>
      <c r="L304" s="8"/>
    </row>
    <row r="305" spans="1:12" ht="30" customHeight="1">
      <c r="A305" s="37">
        <v>19</v>
      </c>
      <c r="B305" s="34" t="s">
        <v>167</v>
      </c>
      <c r="C305" s="35">
        <v>7153.8</v>
      </c>
      <c r="D305" s="33">
        <v>75080.64</v>
      </c>
      <c r="E305" s="33">
        <f>C305*0.79*6</f>
        <v>33909.012</v>
      </c>
      <c r="F305" s="33">
        <f>C305*0.84*6</f>
        <v>36055.152</v>
      </c>
      <c r="G305" s="33">
        <f>E305+F305</f>
        <v>69964.164</v>
      </c>
      <c r="H305" s="33">
        <f>D305+G305</f>
        <v>145044.804</v>
      </c>
      <c r="I305" s="7" t="s">
        <v>21</v>
      </c>
      <c r="J305" s="7">
        <v>72</v>
      </c>
      <c r="K305" s="7">
        <f>J305*295</f>
        <v>21240</v>
      </c>
      <c r="L305" s="8"/>
    </row>
    <row r="306" spans="1:12" ht="30" customHeight="1">
      <c r="A306" s="37"/>
      <c r="B306" s="34"/>
      <c r="C306" s="35"/>
      <c r="D306" s="33"/>
      <c r="E306" s="33"/>
      <c r="F306" s="33"/>
      <c r="G306" s="33"/>
      <c r="H306" s="33"/>
      <c r="I306" s="7" t="s">
        <v>166</v>
      </c>
      <c r="J306" s="7"/>
      <c r="K306" s="7">
        <v>123804.8</v>
      </c>
      <c r="L306" s="8"/>
    </row>
    <row r="307" spans="1:12" ht="30" customHeight="1">
      <c r="A307" s="37">
        <v>20</v>
      </c>
      <c r="B307" s="34" t="s">
        <v>168</v>
      </c>
      <c r="C307" s="35">
        <v>10327.9</v>
      </c>
      <c r="D307" s="33">
        <v>-39284.61</v>
      </c>
      <c r="E307" s="33">
        <f>C307*0.79*6</f>
        <v>48954.246</v>
      </c>
      <c r="F307" s="33">
        <f>C307*0.84*6</f>
        <v>52052.615999999995</v>
      </c>
      <c r="G307" s="33">
        <f>E307+F307</f>
        <v>101006.862</v>
      </c>
      <c r="H307" s="33">
        <f>D307+G307</f>
        <v>61722.25199999999</v>
      </c>
      <c r="I307" s="7" t="s">
        <v>21</v>
      </c>
      <c r="J307" s="7">
        <v>52.5</v>
      </c>
      <c r="K307" s="7">
        <f>J307*295</f>
        <v>15487.5</v>
      </c>
      <c r="L307" s="8"/>
    </row>
    <row r="308" spans="1:12" ht="30" customHeight="1">
      <c r="A308" s="37"/>
      <c r="B308" s="34"/>
      <c r="C308" s="35"/>
      <c r="D308" s="33"/>
      <c r="E308" s="33"/>
      <c r="F308" s="33"/>
      <c r="G308" s="33"/>
      <c r="H308" s="33"/>
      <c r="I308" s="7" t="s">
        <v>169</v>
      </c>
      <c r="J308" s="7"/>
      <c r="K308" s="7">
        <v>17344.75</v>
      </c>
      <c r="L308" s="8"/>
    </row>
    <row r="309" spans="1:12" ht="30" customHeight="1">
      <c r="A309" s="37"/>
      <c r="B309" s="34"/>
      <c r="C309" s="35"/>
      <c r="D309" s="33"/>
      <c r="E309" s="33"/>
      <c r="F309" s="33"/>
      <c r="G309" s="33"/>
      <c r="H309" s="33"/>
      <c r="I309" s="7" t="s">
        <v>33</v>
      </c>
      <c r="J309" s="7">
        <v>6</v>
      </c>
      <c r="K309" s="7">
        <f>J309*4200</f>
        <v>25200</v>
      </c>
      <c r="L309" s="8"/>
    </row>
    <row r="310" spans="1:12" ht="30" customHeight="1">
      <c r="A310" s="37"/>
      <c r="B310" s="34"/>
      <c r="C310" s="35"/>
      <c r="D310" s="33"/>
      <c r="E310" s="33"/>
      <c r="F310" s="33"/>
      <c r="G310" s="33"/>
      <c r="H310" s="33"/>
      <c r="I310" s="7" t="s">
        <v>34</v>
      </c>
      <c r="J310" s="7">
        <v>3</v>
      </c>
      <c r="K310" s="7">
        <f>J310*1230</f>
        <v>3690</v>
      </c>
      <c r="L310" s="8"/>
    </row>
    <row r="311" spans="1:12" ht="30" customHeight="1">
      <c r="A311" s="37">
        <v>21</v>
      </c>
      <c r="B311" s="34" t="s">
        <v>170</v>
      </c>
      <c r="C311" s="35">
        <v>7084.4</v>
      </c>
      <c r="D311" s="33">
        <v>-6312.11</v>
      </c>
      <c r="E311" s="33">
        <f>C311*0.79*6</f>
        <v>33580.056000000004</v>
      </c>
      <c r="F311" s="33">
        <f>C311*0.84*6</f>
        <v>35705.376</v>
      </c>
      <c r="G311" s="33">
        <f>E311+F311</f>
        <v>69285.432</v>
      </c>
      <c r="H311" s="33">
        <f>D311+G311</f>
        <v>62973.322</v>
      </c>
      <c r="I311" s="7" t="s">
        <v>25</v>
      </c>
      <c r="J311" s="7">
        <v>4</v>
      </c>
      <c r="K311" s="7">
        <f>J311*4272.21</f>
        <v>17088.84</v>
      </c>
      <c r="L311" s="8"/>
    </row>
    <row r="312" spans="1:12" ht="30" customHeight="1">
      <c r="A312" s="37"/>
      <c r="B312" s="34"/>
      <c r="C312" s="35"/>
      <c r="D312" s="33"/>
      <c r="E312" s="33"/>
      <c r="F312" s="33"/>
      <c r="G312" s="33"/>
      <c r="H312" s="33"/>
      <c r="I312" s="7" t="s">
        <v>77</v>
      </c>
      <c r="J312" s="7">
        <v>6</v>
      </c>
      <c r="K312" s="7">
        <f>J312*1818.18</f>
        <v>10909.08</v>
      </c>
      <c r="L312" s="8"/>
    </row>
    <row r="313" spans="1:12" ht="30" customHeight="1">
      <c r="A313" s="37"/>
      <c r="B313" s="34"/>
      <c r="C313" s="35"/>
      <c r="D313" s="33"/>
      <c r="E313" s="33"/>
      <c r="F313" s="33"/>
      <c r="G313" s="33"/>
      <c r="H313" s="33"/>
      <c r="I313" s="7" t="s">
        <v>33</v>
      </c>
      <c r="J313" s="7">
        <v>4</v>
      </c>
      <c r="K313" s="7">
        <f>J313*4200</f>
        <v>16800</v>
      </c>
      <c r="L313" s="8"/>
    </row>
    <row r="314" spans="1:12" ht="30" customHeight="1">
      <c r="A314" s="37"/>
      <c r="B314" s="34"/>
      <c r="C314" s="35"/>
      <c r="D314" s="33"/>
      <c r="E314" s="33"/>
      <c r="F314" s="33"/>
      <c r="G314" s="33"/>
      <c r="H314" s="33"/>
      <c r="I314" s="7" t="s">
        <v>34</v>
      </c>
      <c r="J314" s="7">
        <v>4</v>
      </c>
      <c r="K314" s="7">
        <f>J314*1230</f>
        <v>4920</v>
      </c>
      <c r="L314" s="8"/>
    </row>
    <row r="315" spans="1:12" ht="30" customHeight="1">
      <c r="A315" s="37"/>
      <c r="B315" s="34"/>
      <c r="C315" s="35"/>
      <c r="D315" s="33"/>
      <c r="E315" s="33"/>
      <c r="F315" s="33"/>
      <c r="G315" s="33"/>
      <c r="H315" s="33"/>
      <c r="I315" s="7" t="s">
        <v>161</v>
      </c>
      <c r="J315" s="7"/>
      <c r="K315" s="7">
        <v>13255.4</v>
      </c>
      <c r="L315" s="8"/>
    </row>
    <row r="316" spans="1:12" ht="30" customHeight="1">
      <c r="A316" s="37">
        <v>22</v>
      </c>
      <c r="B316" s="34" t="s">
        <v>171</v>
      </c>
      <c r="C316" s="35">
        <v>20827.3</v>
      </c>
      <c r="D316" s="33">
        <v>21853.91</v>
      </c>
      <c r="E316" s="33">
        <f>C316*0.79*6</f>
        <v>98721.402</v>
      </c>
      <c r="F316" s="33">
        <f>C316*0.84*6</f>
        <v>104969.59199999998</v>
      </c>
      <c r="G316" s="33">
        <f>E316+F316</f>
        <v>203690.99399999998</v>
      </c>
      <c r="H316" s="33">
        <f>D316+G316</f>
        <v>225544.90399999998</v>
      </c>
      <c r="I316" s="7" t="s">
        <v>33</v>
      </c>
      <c r="J316" s="7">
        <v>2</v>
      </c>
      <c r="K316" s="7">
        <f>J316*4200</f>
        <v>8400</v>
      </c>
      <c r="L316" s="22"/>
    </row>
    <row r="317" spans="1:12" ht="28.5" customHeight="1">
      <c r="A317" s="37"/>
      <c r="B317" s="34"/>
      <c r="C317" s="35"/>
      <c r="D317" s="33"/>
      <c r="E317" s="33"/>
      <c r="F317" s="33"/>
      <c r="G317" s="33"/>
      <c r="H317" s="33"/>
      <c r="I317" s="7" t="s">
        <v>172</v>
      </c>
      <c r="J317" s="7">
        <v>2</v>
      </c>
      <c r="K317" s="7">
        <f>J317*1230</f>
        <v>2460</v>
      </c>
      <c r="L317" s="22"/>
    </row>
    <row r="318" spans="1:12" ht="30" customHeight="1">
      <c r="A318" s="37">
        <v>23</v>
      </c>
      <c r="B318" s="34" t="s">
        <v>173</v>
      </c>
      <c r="C318" s="35">
        <v>7158.7</v>
      </c>
      <c r="D318" s="33">
        <v>40458.64</v>
      </c>
      <c r="E318" s="33">
        <f>C318*0.79*6</f>
        <v>33932.238000000005</v>
      </c>
      <c r="F318" s="33">
        <f>C318*0.84*6</f>
        <v>36079.848</v>
      </c>
      <c r="G318" s="33">
        <f>E318+F318</f>
        <v>70012.08600000001</v>
      </c>
      <c r="H318" s="33">
        <f>D318+G318</f>
        <v>110470.72600000001</v>
      </c>
      <c r="I318" s="7" t="s">
        <v>33</v>
      </c>
      <c r="J318" s="7">
        <v>4</v>
      </c>
      <c r="K318" s="7">
        <f>J318*4200</f>
        <v>16800</v>
      </c>
      <c r="L318" s="8"/>
    </row>
    <row r="319" spans="1:12" ht="30" customHeight="1">
      <c r="A319" s="37"/>
      <c r="B319" s="34"/>
      <c r="C319" s="35"/>
      <c r="D319" s="33"/>
      <c r="E319" s="33"/>
      <c r="F319" s="33"/>
      <c r="G319" s="33"/>
      <c r="H319" s="33"/>
      <c r="I319" s="7" t="s">
        <v>18</v>
      </c>
      <c r="J319" s="7">
        <v>30.5</v>
      </c>
      <c r="K319" s="7">
        <v>21780.71</v>
      </c>
      <c r="L319" s="8"/>
    </row>
    <row r="320" spans="1:12" ht="30" customHeight="1">
      <c r="A320" s="37"/>
      <c r="B320" s="34"/>
      <c r="C320" s="35"/>
      <c r="D320" s="33"/>
      <c r="E320" s="33"/>
      <c r="F320" s="33"/>
      <c r="G320" s="33"/>
      <c r="H320" s="33"/>
      <c r="I320" s="7" t="s">
        <v>161</v>
      </c>
      <c r="J320" s="7"/>
      <c r="K320" s="7">
        <v>61890.02</v>
      </c>
      <c r="L320" s="8"/>
    </row>
    <row r="321" spans="1:12" ht="30" customHeight="1">
      <c r="A321" s="37"/>
      <c r="B321" s="34"/>
      <c r="C321" s="35"/>
      <c r="D321" s="33"/>
      <c r="E321" s="33"/>
      <c r="F321" s="33"/>
      <c r="G321" s="33"/>
      <c r="H321" s="33"/>
      <c r="I321" s="7" t="s">
        <v>174</v>
      </c>
      <c r="J321" s="7">
        <v>4</v>
      </c>
      <c r="K321" s="7">
        <v>10000</v>
      </c>
      <c r="L321" s="8"/>
    </row>
    <row r="322" spans="1:12" ht="30" customHeight="1">
      <c r="A322" s="37">
        <v>24</v>
      </c>
      <c r="B322" s="34" t="s">
        <v>175</v>
      </c>
      <c r="C322" s="35">
        <v>7154.6</v>
      </c>
      <c r="D322" s="33">
        <v>5904.32</v>
      </c>
      <c r="E322" s="33">
        <f>C322*0.79*6</f>
        <v>33912.804000000004</v>
      </c>
      <c r="F322" s="33">
        <f>C322*0.84*6</f>
        <v>36059.184</v>
      </c>
      <c r="G322" s="33">
        <f>E322+F322</f>
        <v>69971.98800000001</v>
      </c>
      <c r="H322" s="33">
        <f>D322+G322</f>
        <v>75876.30800000002</v>
      </c>
      <c r="I322" s="7" t="s">
        <v>27</v>
      </c>
      <c r="J322" s="7">
        <v>56</v>
      </c>
      <c r="K322" s="7">
        <f>J322*384.64</f>
        <v>21539.84</v>
      </c>
      <c r="L322" s="8"/>
    </row>
    <row r="323" spans="1:12" ht="30" customHeight="1">
      <c r="A323" s="37"/>
      <c r="B323" s="34"/>
      <c r="C323" s="35"/>
      <c r="D323" s="33"/>
      <c r="E323" s="33"/>
      <c r="F323" s="33"/>
      <c r="G323" s="33"/>
      <c r="H323" s="33"/>
      <c r="I323" s="7" t="s">
        <v>166</v>
      </c>
      <c r="J323" s="7"/>
      <c r="K323" s="7">
        <v>54336.47</v>
      </c>
      <c r="L323" s="8"/>
    </row>
    <row r="324" spans="1:12" ht="30" customHeight="1">
      <c r="A324" s="3">
        <v>25</v>
      </c>
      <c r="B324" s="14" t="s">
        <v>176</v>
      </c>
      <c r="C324" s="20">
        <v>7145.6</v>
      </c>
      <c r="D324" s="7">
        <v>-123949.56</v>
      </c>
      <c r="E324" s="7">
        <f>C324*0.79*6</f>
        <v>33870.144</v>
      </c>
      <c r="F324" s="7">
        <f>C324*0.84*6</f>
        <v>36013.824</v>
      </c>
      <c r="G324" s="7">
        <f>E324+F324</f>
        <v>69883.968</v>
      </c>
      <c r="H324" s="7">
        <f>D324+G324</f>
        <v>-54065.592000000004</v>
      </c>
      <c r="I324" s="7"/>
      <c r="J324" s="7"/>
      <c r="K324" s="7"/>
      <c r="L324" s="8"/>
    </row>
    <row r="325" spans="1:12" ht="30" customHeight="1">
      <c r="A325" s="37">
        <v>26</v>
      </c>
      <c r="B325" s="34" t="s">
        <v>177</v>
      </c>
      <c r="C325" s="35">
        <v>10210.5</v>
      </c>
      <c r="D325" s="33">
        <v>85441.6</v>
      </c>
      <c r="E325" s="33">
        <f>C325*0.79*6</f>
        <v>48397.770000000004</v>
      </c>
      <c r="F325" s="33">
        <f>C325*0.84*6</f>
        <v>51460.92</v>
      </c>
      <c r="G325" s="33">
        <f>E325+F325</f>
        <v>99858.69</v>
      </c>
      <c r="H325" s="33">
        <f>D325+G325</f>
        <v>185300.29</v>
      </c>
      <c r="I325" s="7" t="s">
        <v>27</v>
      </c>
      <c r="J325" s="7">
        <v>20</v>
      </c>
      <c r="K325" s="7">
        <f>J325*384.64</f>
        <v>7692.799999999999</v>
      </c>
      <c r="L325" s="8"/>
    </row>
    <row r="326" spans="1:12" ht="30" customHeight="1">
      <c r="A326" s="37"/>
      <c r="B326" s="34"/>
      <c r="C326" s="35"/>
      <c r="D326" s="33"/>
      <c r="E326" s="33"/>
      <c r="F326" s="33"/>
      <c r="G326" s="33"/>
      <c r="H326" s="33"/>
      <c r="I326" s="7" t="s">
        <v>161</v>
      </c>
      <c r="J326" s="7"/>
      <c r="K326" s="7">
        <v>177607.49</v>
      </c>
      <c r="L326" s="8"/>
    </row>
    <row r="327" spans="1:12" ht="30" customHeight="1">
      <c r="A327" s="37">
        <v>27</v>
      </c>
      <c r="B327" s="34" t="s">
        <v>178</v>
      </c>
      <c r="C327" s="35">
        <v>6014.1</v>
      </c>
      <c r="D327" s="33">
        <v>30512.48</v>
      </c>
      <c r="E327" s="33">
        <f>C327*0.79*6</f>
        <v>28506.834000000003</v>
      </c>
      <c r="F327" s="33">
        <f>C327*0.84*6</f>
        <v>30311.064</v>
      </c>
      <c r="G327" s="33">
        <f>E327+F327</f>
        <v>58817.898</v>
      </c>
      <c r="H327" s="33">
        <f>D327+G327</f>
        <v>89330.378</v>
      </c>
      <c r="I327" s="7" t="s">
        <v>18</v>
      </c>
      <c r="J327" s="7">
        <v>25</v>
      </c>
      <c r="K327" s="7">
        <f>J327*714.05</f>
        <v>17851.25</v>
      </c>
      <c r="L327" s="8"/>
    </row>
    <row r="328" spans="1:12" ht="30" customHeight="1">
      <c r="A328" s="37"/>
      <c r="B328" s="34"/>
      <c r="C328" s="35"/>
      <c r="D328" s="33"/>
      <c r="E328" s="33"/>
      <c r="F328" s="33"/>
      <c r="G328" s="33"/>
      <c r="H328" s="33"/>
      <c r="I328" s="7" t="s">
        <v>161</v>
      </c>
      <c r="J328" s="7"/>
      <c r="K328" s="7">
        <v>71479.13</v>
      </c>
      <c r="L328" s="8"/>
    </row>
    <row r="329" spans="1:12" ht="30" customHeight="1">
      <c r="A329" s="16"/>
      <c r="B329" s="12" t="s">
        <v>79</v>
      </c>
      <c r="C329" s="17">
        <f aca="true" t="shared" si="2" ref="C329:H329">SUM(C242:C328)</f>
        <v>258025.5</v>
      </c>
      <c r="D329" s="13">
        <f t="shared" si="2"/>
        <v>448814.68000000005</v>
      </c>
      <c r="E329" s="13">
        <f t="shared" si="2"/>
        <v>1223040.87</v>
      </c>
      <c r="F329" s="13">
        <f t="shared" si="2"/>
        <v>1300448.5199999998</v>
      </c>
      <c r="G329" s="13">
        <f t="shared" si="2"/>
        <v>2523489.39</v>
      </c>
      <c r="H329" s="13">
        <f t="shared" si="2"/>
        <v>2972304.07</v>
      </c>
      <c r="I329" s="13"/>
      <c r="J329" s="13"/>
      <c r="K329" s="13">
        <f>SUM(K242:K328)</f>
        <v>2818535.966499999</v>
      </c>
      <c r="L329" s="8"/>
    </row>
    <row r="330" spans="1:12" ht="27" customHeight="1">
      <c r="A330" s="36" t="s">
        <v>179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8"/>
    </row>
    <row r="331" spans="1:12" ht="30" customHeight="1">
      <c r="A331" s="37">
        <v>1</v>
      </c>
      <c r="B331" s="40" t="s">
        <v>180</v>
      </c>
      <c r="C331" s="38">
        <v>3952.5</v>
      </c>
      <c r="D331" s="33">
        <v>24608.53</v>
      </c>
      <c r="E331" s="33">
        <f>C331*0.79*6</f>
        <v>18734.850000000002</v>
      </c>
      <c r="F331" s="33">
        <f>C331*0.84*6</f>
        <v>19920.6</v>
      </c>
      <c r="G331" s="33">
        <f>E331+F331</f>
        <v>38655.45</v>
      </c>
      <c r="H331" s="33">
        <f>D331+G331</f>
        <v>63263.979999999996</v>
      </c>
      <c r="I331" s="7" t="s">
        <v>27</v>
      </c>
      <c r="J331" s="7">
        <v>17</v>
      </c>
      <c r="K331" s="7">
        <f>J331*384.54</f>
        <v>6537.18</v>
      </c>
      <c r="L331" s="8"/>
    </row>
    <row r="332" spans="1:12" ht="30" customHeight="1">
      <c r="A332" s="37"/>
      <c r="B332" s="40"/>
      <c r="C332" s="38"/>
      <c r="D332" s="33"/>
      <c r="E332" s="33"/>
      <c r="F332" s="33"/>
      <c r="G332" s="33"/>
      <c r="H332" s="33"/>
      <c r="I332" s="7" t="s">
        <v>181</v>
      </c>
      <c r="J332" s="7">
        <v>5</v>
      </c>
      <c r="K332" s="7">
        <f>J332*4250.3</f>
        <v>21251.5</v>
      </c>
      <c r="L332" s="8"/>
    </row>
    <row r="333" spans="1:12" ht="30" customHeight="1">
      <c r="A333" s="37"/>
      <c r="B333" s="40"/>
      <c r="C333" s="38"/>
      <c r="D333" s="33"/>
      <c r="E333" s="33"/>
      <c r="F333" s="33"/>
      <c r="G333" s="33"/>
      <c r="H333" s="33"/>
      <c r="I333" s="7" t="s">
        <v>93</v>
      </c>
      <c r="J333" s="7"/>
      <c r="K333" s="7">
        <v>35475.3</v>
      </c>
      <c r="L333" s="8"/>
    </row>
    <row r="334" spans="1:12" ht="30" customHeight="1">
      <c r="A334" s="37">
        <v>2</v>
      </c>
      <c r="B334" s="40" t="s">
        <v>182</v>
      </c>
      <c r="C334" s="38">
        <v>11940.7</v>
      </c>
      <c r="D334" s="33">
        <v>-47227.31</v>
      </c>
      <c r="E334" s="33">
        <f>C334*0.79*6</f>
        <v>56598.918000000005</v>
      </c>
      <c r="F334" s="33">
        <f>C334*0.84*6</f>
        <v>60181.128</v>
      </c>
      <c r="G334" s="33">
        <f>E334+F334</f>
        <v>116780.046</v>
      </c>
      <c r="H334" s="33">
        <f>D334+G334</f>
        <v>69552.736</v>
      </c>
      <c r="I334" s="7" t="s">
        <v>25</v>
      </c>
      <c r="J334" s="7">
        <v>13</v>
      </c>
      <c r="K334" s="7">
        <f>J334*4272.21</f>
        <v>55538.73</v>
      </c>
      <c r="L334" s="8"/>
    </row>
    <row r="335" spans="1:12" ht="30" customHeight="1">
      <c r="A335" s="37"/>
      <c r="B335" s="40"/>
      <c r="C335" s="38"/>
      <c r="D335" s="33"/>
      <c r="E335" s="33"/>
      <c r="F335" s="33"/>
      <c r="G335" s="33"/>
      <c r="H335" s="33"/>
      <c r="I335" s="7" t="s">
        <v>27</v>
      </c>
      <c r="J335" s="7">
        <v>8</v>
      </c>
      <c r="K335" s="7">
        <f>J335*519.59</f>
        <v>4156.72</v>
      </c>
      <c r="L335" s="8"/>
    </row>
    <row r="336" spans="1:12" ht="30" customHeight="1">
      <c r="A336" s="37"/>
      <c r="B336" s="40"/>
      <c r="C336" s="38"/>
      <c r="D336" s="33"/>
      <c r="E336" s="33"/>
      <c r="F336" s="33"/>
      <c r="G336" s="33"/>
      <c r="H336" s="33"/>
      <c r="I336" s="7" t="s">
        <v>93</v>
      </c>
      <c r="J336" s="7"/>
      <c r="K336" s="7">
        <v>9857.29</v>
      </c>
      <c r="L336" s="8"/>
    </row>
    <row r="337" spans="1:12" ht="30" customHeight="1">
      <c r="A337" s="3">
        <v>3</v>
      </c>
      <c r="B337" s="5" t="s">
        <v>183</v>
      </c>
      <c r="C337" s="6">
        <v>3948.9</v>
      </c>
      <c r="D337" s="7">
        <v>-16463.99</v>
      </c>
      <c r="E337" s="7">
        <f>C337*0.79*6</f>
        <v>18717.786</v>
      </c>
      <c r="F337" s="7">
        <f>C337*0.84*6</f>
        <v>19902.456</v>
      </c>
      <c r="G337" s="7">
        <f>E337+F337</f>
        <v>38620.242</v>
      </c>
      <c r="H337" s="7">
        <f>D337+G337</f>
        <v>22156.251999999997</v>
      </c>
      <c r="I337" s="7" t="s">
        <v>93</v>
      </c>
      <c r="J337" s="7"/>
      <c r="K337" s="7">
        <v>22156.25</v>
      </c>
      <c r="L337" s="8"/>
    </row>
    <row r="338" spans="1:12" ht="15" customHeight="1">
      <c r="A338" s="37">
        <v>4</v>
      </c>
      <c r="B338" s="40" t="s">
        <v>184</v>
      </c>
      <c r="C338" s="38">
        <v>13910.6</v>
      </c>
      <c r="D338" s="33">
        <v>-16515.44</v>
      </c>
      <c r="E338" s="33">
        <f>C338*0.79*6</f>
        <v>65936.244</v>
      </c>
      <c r="F338" s="33">
        <f>C338*0.84*6</f>
        <v>70109.424</v>
      </c>
      <c r="G338" s="33">
        <f>E338+F338</f>
        <v>136045.668</v>
      </c>
      <c r="H338" s="33">
        <f>D338+G338</f>
        <v>119530.228</v>
      </c>
      <c r="I338" s="7" t="s">
        <v>21</v>
      </c>
      <c r="J338" s="7">
        <v>33</v>
      </c>
      <c r="K338" s="7">
        <f>J338*295</f>
        <v>9735</v>
      </c>
      <c r="L338" s="8"/>
    </row>
    <row r="339" spans="1:12" ht="16.5" customHeight="1">
      <c r="A339" s="37"/>
      <c r="B339" s="40"/>
      <c r="C339" s="38"/>
      <c r="D339" s="33"/>
      <c r="E339" s="33"/>
      <c r="F339" s="33"/>
      <c r="G339" s="33"/>
      <c r="H339" s="33"/>
      <c r="I339" s="7" t="s">
        <v>27</v>
      </c>
      <c r="J339" s="7">
        <v>9</v>
      </c>
      <c r="K339" s="7">
        <f>J339*384.64</f>
        <v>3461.7599999999998</v>
      </c>
      <c r="L339" s="8"/>
    </row>
    <row r="340" spans="1:12" ht="11.25" customHeight="1">
      <c r="A340" s="37"/>
      <c r="B340" s="40"/>
      <c r="C340" s="38"/>
      <c r="D340" s="33"/>
      <c r="E340" s="33"/>
      <c r="F340" s="33"/>
      <c r="G340" s="33"/>
      <c r="H340" s="33"/>
      <c r="I340" s="7" t="s">
        <v>33</v>
      </c>
      <c r="J340" s="7">
        <v>3</v>
      </c>
      <c r="K340" s="7">
        <f>J340*4200</f>
        <v>12600</v>
      </c>
      <c r="L340" s="8"/>
    </row>
    <row r="341" spans="1:12" ht="19.5" customHeight="1">
      <c r="A341" s="37"/>
      <c r="B341" s="40"/>
      <c r="C341" s="38"/>
      <c r="D341" s="33"/>
      <c r="E341" s="33"/>
      <c r="F341" s="33"/>
      <c r="G341" s="33"/>
      <c r="H341" s="33"/>
      <c r="I341" s="7" t="s">
        <v>93</v>
      </c>
      <c r="J341" s="7"/>
      <c r="K341" s="7">
        <v>93733.47</v>
      </c>
      <c r="L341" s="8"/>
    </row>
    <row r="342" spans="1:12" ht="30" customHeight="1">
      <c r="A342" s="37">
        <v>5</v>
      </c>
      <c r="B342" s="40" t="s">
        <v>185</v>
      </c>
      <c r="C342" s="38">
        <v>31359.5</v>
      </c>
      <c r="D342" s="33">
        <v>405488.05</v>
      </c>
      <c r="E342" s="33">
        <f>C342*0.79*6</f>
        <v>148644.03</v>
      </c>
      <c r="F342" s="33">
        <f>C342*0.84*6</f>
        <v>158051.88</v>
      </c>
      <c r="G342" s="33">
        <f>E342+F342</f>
        <v>306695.91000000003</v>
      </c>
      <c r="H342" s="33">
        <f>D342+G342</f>
        <v>712183.96</v>
      </c>
      <c r="I342" s="7" t="s">
        <v>25</v>
      </c>
      <c r="J342" s="7">
        <v>29</v>
      </c>
      <c r="K342" s="7">
        <f>J342*4272.21</f>
        <v>123894.09</v>
      </c>
      <c r="L342" s="8"/>
    </row>
    <row r="343" spans="1:12" ht="30" customHeight="1">
      <c r="A343" s="37"/>
      <c r="B343" s="40"/>
      <c r="C343" s="38"/>
      <c r="D343" s="33"/>
      <c r="E343" s="33"/>
      <c r="F343" s="33"/>
      <c r="G343" s="33"/>
      <c r="H343" s="33"/>
      <c r="I343" s="7" t="s">
        <v>33</v>
      </c>
      <c r="J343" s="7">
        <v>3</v>
      </c>
      <c r="K343" s="7">
        <f>J343*4200</f>
        <v>12600</v>
      </c>
      <c r="L343" s="8"/>
    </row>
    <row r="344" spans="1:12" ht="30" customHeight="1">
      <c r="A344" s="37"/>
      <c r="B344" s="40"/>
      <c r="C344" s="38"/>
      <c r="D344" s="33"/>
      <c r="E344" s="33"/>
      <c r="F344" s="33"/>
      <c r="G344" s="33"/>
      <c r="H344" s="33"/>
      <c r="I344" s="7" t="s">
        <v>93</v>
      </c>
      <c r="J344" s="7"/>
      <c r="K344" s="7">
        <v>575689.87</v>
      </c>
      <c r="L344" s="8"/>
    </row>
    <row r="345" spans="1:12" ht="30" customHeight="1">
      <c r="A345" s="37">
        <v>6</v>
      </c>
      <c r="B345" s="40" t="s">
        <v>186</v>
      </c>
      <c r="C345" s="38">
        <v>3933.9</v>
      </c>
      <c r="D345" s="33">
        <v>3689.18</v>
      </c>
      <c r="E345" s="33">
        <f>C345*0.79*6</f>
        <v>18646.686</v>
      </c>
      <c r="F345" s="33">
        <f>C345*0.84*6</f>
        <v>19826.856</v>
      </c>
      <c r="G345" s="33">
        <f>E345+F345</f>
        <v>38473.542</v>
      </c>
      <c r="H345" s="33">
        <f>D345+G345</f>
        <v>42162.722</v>
      </c>
      <c r="I345" s="7" t="s">
        <v>22</v>
      </c>
      <c r="J345" s="7">
        <v>120</v>
      </c>
      <c r="K345" s="7">
        <f>J345*398.55</f>
        <v>47826</v>
      </c>
      <c r="L345" s="8"/>
    </row>
    <row r="346" spans="1:12" ht="30" customHeight="1">
      <c r="A346" s="37"/>
      <c r="B346" s="40"/>
      <c r="C346" s="38"/>
      <c r="D346" s="33"/>
      <c r="E346" s="33"/>
      <c r="F346" s="33"/>
      <c r="G346" s="33"/>
      <c r="H346" s="33"/>
      <c r="I346" s="7" t="s">
        <v>93</v>
      </c>
      <c r="J346" s="7"/>
      <c r="K346" s="7">
        <v>5155.47</v>
      </c>
      <c r="L346" s="8"/>
    </row>
    <row r="347" spans="1:12" ht="30" customHeight="1">
      <c r="A347" s="37">
        <v>7</v>
      </c>
      <c r="B347" s="40" t="s">
        <v>187</v>
      </c>
      <c r="C347" s="38">
        <v>10619.6</v>
      </c>
      <c r="D347" s="33">
        <v>19893.46</v>
      </c>
      <c r="E347" s="33">
        <f>C347*0.79*6</f>
        <v>50336.904</v>
      </c>
      <c r="F347" s="33">
        <f>C347*0.84*6</f>
        <v>53522.784</v>
      </c>
      <c r="G347" s="33">
        <f>E347+F347</f>
        <v>103859.688</v>
      </c>
      <c r="H347" s="33">
        <f>D347+G347</f>
        <v>123753.14799999999</v>
      </c>
      <c r="I347" s="7" t="s">
        <v>132</v>
      </c>
      <c r="J347" s="7">
        <v>8</v>
      </c>
      <c r="K347" s="7">
        <f>J347*10481.85</f>
        <v>83854.8</v>
      </c>
      <c r="L347" s="8"/>
    </row>
    <row r="348" spans="1:12" ht="18.75" customHeight="1">
      <c r="A348" s="37"/>
      <c r="B348" s="40"/>
      <c r="C348" s="38"/>
      <c r="D348" s="33"/>
      <c r="E348" s="33"/>
      <c r="F348" s="33"/>
      <c r="G348" s="33"/>
      <c r="H348" s="33"/>
      <c r="I348" s="7" t="s">
        <v>132</v>
      </c>
      <c r="J348" s="7">
        <v>6</v>
      </c>
      <c r="K348" s="7">
        <f>J348*4450</f>
        <v>26700</v>
      </c>
      <c r="L348" s="8"/>
    </row>
    <row r="349" spans="1:12" ht="30" customHeight="1">
      <c r="A349" s="37"/>
      <c r="B349" s="40"/>
      <c r="C349" s="38"/>
      <c r="D349" s="33"/>
      <c r="E349" s="33"/>
      <c r="F349" s="33"/>
      <c r="G349" s="33"/>
      <c r="H349" s="33"/>
      <c r="I349" s="7" t="s">
        <v>21</v>
      </c>
      <c r="J349" s="7">
        <v>82.4</v>
      </c>
      <c r="K349" s="7">
        <f>J349*295</f>
        <v>24308</v>
      </c>
      <c r="L349" s="8"/>
    </row>
    <row r="350" spans="1:12" ht="30" customHeight="1">
      <c r="A350" s="37">
        <v>8</v>
      </c>
      <c r="B350" s="40" t="s">
        <v>188</v>
      </c>
      <c r="C350" s="38">
        <v>3918</v>
      </c>
      <c r="D350" s="33">
        <v>59034.08</v>
      </c>
      <c r="E350" s="33">
        <f>C350*0.79*6</f>
        <v>18571.32</v>
      </c>
      <c r="F350" s="33">
        <f>C350*0.84*6</f>
        <v>19746.72</v>
      </c>
      <c r="G350" s="33">
        <f>E350+F350</f>
        <v>38318.04</v>
      </c>
      <c r="H350" s="33">
        <f>D350+G350</f>
        <v>97352.12</v>
      </c>
      <c r="I350" s="7" t="s">
        <v>33</v>
      </c>
      <c r="J350" s="7">
        <v>2</v>
      </c>
      <c r="K350" s="7">
        <f>J350*4200</f>
        <v>8400</v>
      </c>
      <c r="L350" s="8"/>
    </row>
    <row r="351" spans="1:12" ht="30" customHeight="1">
      <c r="A351" s="37"/>
      <c r="B351" s="40"/>
      <c r="C351" s="38"/>
      <c r="D351" s="33"/>
      <c r="E351" s="33"/>
      <c r="F351" s="33"/>
      <c r="G351" s="33"/>
      <c r="H351" s="33"/>
      <c r="I351" s="7" t="s">
        <v>27</v>
      </c>
      <c r="J351" s="7">
        <v>20</v>
      </c>
      <c r="K351" s="7">
        <f>J351*384.64</f>
        <v>7692.799999999999</v>
      </c>
      <c r="L351" s="8"/>
    </row>
    <row r="352" spans="1:12" ht="30" customHeight="1">
      <c r="A352" s="37"/>
      <c r="B352" s="40"/>
      <c r="C352" s="38"/>
      <c r="D352" s="33"/>
      <c r="E352" s="33"/>
      <c r="F352" s="33"/>
      <c r="G352" s="33"/>
      <c r="H352" s="33"/>
      <c r="I352" s="7" t="s">
        <v>189</v>
      </c>
      <c r="J352" s="7"/>
      <c r="K352" s="7">
        <v>42815.2</v>
      </c>
      <c r="L352" s="8"/>
    </row>
    <row r="353" spans="1:12" ht="30" customHeight="1">
      <c r="A353" s="37"/>
      <c r="B353" s="40"/>
      <c r="C353" s="38"/>
      <c r="D353" s="33"/>
      <c r="E353" s="33"/>
      <c r="F353" s="33"/>
      <c r="G353" s="33"/>
      <c r="H353" s="33"/>
      <c r="I353" s="7" t="s">
        <v>93</v>
      </c>
      <c r="J353" s="7"/>
      <c r="K353" s="7">
        <v>38444.12</v>
      </c>
      <c r="L353" s="8"/>
    </row>
    <row r="354" spans="1:12" ht="30" customHeight="1">
      <c r="A354" s="37">
        <v>9</v>
      </c>
      <c r="B354" s="40" t="s">
        <v>190</v>
      </c>
      <c r="C354" s="38">
        <v>14005.8</v>
      </c>
      <c r="D354" s="33">
        <v>53795.56</v>
      </c>
      <c r="E354" s="33">
        <f>C354*0.79*6</f>
        <v>66387.492</v>
      </c>
      <c r="F354" s="33">
        <f>C354*0.84*6</f>
        <v>70589.23199999999</v>
      </c>
      <c r="G354" s="33">
        <f>E354+F354</f>
        <v>136976.724</v>
      </c>
      <c r="H354" s="33">
        <f>D354+G354</f>
        <v>190772.28399999999</v>
      </c>
      <c r="I354" s="7" t="s">
        <v>191</v>
      </c>
      <c r="J354" s="7">
        <v>50</v>
      </c>
      <c r="K354" s="7">
        <f>J354*140</f>
        <v>7000</v>
      </c>
      <c r="L354" s="8"/>
    </row>
    <row r="355" spans="1:12" ht="30" customHeight="1">
      <c r="A355" s="37"/>
      <c r="B355" s="40"/>
      <c r="C355" s="38"/>
      <c r="D355" s="33"/>
      <c r="E355" s="33"/>
      <c r="F355" s="33"/>
      <c r="G355" s="33"/>
      <c r="H355" s="33"/>
      <c r="I355" s="7" t="s">
        <v>192</v>
      </c>
      <c r="J355" s="7">
        <v>6.8</v>
      </c>
      <c r="K355" s="7">
        <f>J355*3472.98</f>
        <v>23616.264</v>
      </c>
      <c r="L355" s="8"/>
    </row>
    <row r="356" spans="1:12" ht="30" customHeight="1">
      <c r="A356" s="37"/>
      <c r="B356" s="40"/>
      <c r="C356" s="38"/>
      <c r="D356" s="33"/>
      <c r="E356" s="33"/>
      <c r="F356" s="33"/>
      <c r="G356" s="33"/>
      <c r="H356" s="33"/>
      <c r="I356" s="7" t="s">
        <v>22</v>
      </c>
      <c r="J356" s="7">
        <v>50</v>
      </c>
      <c r="K356" s="7">
        <f>J356*398.55</f>
        <v>19927.5</v>
      </c>
      <c r="L356" s="8"/>
    </row>
    <row r="357" spans="1:12" ht="30" customHeight="1">
      <c r="A357" s="37"/>
      <c r="B357" s="40"/>
      <c r="C357" s="38"/>
      <c r="D357" s="33"/>
      <c r="E357" s="33"/>
      <c r="F357" s="33"/>
      <c r="G357" s="33"/>
      <c r="H357" s="33"/>
      <c r="I357" s="7" t="s">
        <v>193</v>
      </c>
      <c r="J357" s="7">
        <v>5</v>
      </c>
      <c r="K357" s="7">
        <v>50661.73</v>
      </c>
      <c r="L357" s="8"/>
    </row>
    <row r="358" spans="1:12" ht="30" customHeight="1">
      <c r="A358" s="37"/>
      <c r="B358" s="40"/>
      <c r="C358" s="38"/>
      <c r="D358" s="33"/>
      <c r="E358" s="33"/>
      <c r="F358" s="33"/>
      <c r="G358" s="33"/>
      <c r="H358" s="33"/>
      <c r="I358" s="7" t="s">
        <v>93</v>
      </c>
      <c r="J358" s="7"/>
      <c r="K358" s="7">
        <v>89566.79</v>
      </c>
      <c r="L358" s="8"/>
    </row>
    <row r="359" spans="1:12" ht="30" customHeight="1">
      <c r="A359" s="3">
        <v>10</v>
      </c>
      <c r="B359" s="5" t="s">
        <v>194</v>
      </c>
      <c r="C359" s="6">
        <v>14338.2</v>
      </c>
      <c r="D359" s="7">
        <v>93438.32</v>
      </c>
      <c r="E359" s="7">
        <f>C359*0.79*6</f>
        <v>67963.06800000001</v>
      </c>
      <c r="F359" s="7">
        <f>C359*0.84*6</f>
        <v>72264.52799999999</v>
      </c>
      <c r="G359" s="7">
        <f>E359+F359</f>
        <v>140227.59600000002</v>
      </c>
      <c r="H359" s="7">
        <f>D359+G359</f>
        <v>233665.91600000003</v>
      </c>
      <c r="I359" s="7" t="s">
        <v>91</v>
      </c>
      <c r="J359" s="7"/>
      <c r="K359" s="7"/>
      <c r="L359" s="8"/>
    </row>
    <row r="360" spans="1:12" ht="30" customHeight="1">
      <c r="A360" s="3">
        <v>11</v>
      </c>
      <c r="B360" s="5" t="s">
        <v>195</v>
      </c>
      <c r="C360" s="6">
        <v>10685.9</v>
      </c>
      <c r="D360" s="7">
        <v>158935.01</v>
      </c>
      <c r="E360" s="7">
        <f>C360*0.79*6</f>
        <v>50651.166000000005</v>
      </c>
      <c r="F360" s="7">
        <f>C360*0.84*6</f>
        <v>53856.935999999994</v>
      </c>
      <c r="G360" s="7">
        <f>E360+F360</f>
        <v>104508.102</v>
      </c>
      <c r="H360" s="7">
        <f>D360+G360</f>
        <v>263443.112</v>
      </c>
      <c r="I360" s="7" t="s">
        <v>91</v>
      </c>
      <c r="J360" s="7"/>
      <c r="K360" s="7"/>
      <c r="L360" s="8"/>
    </row>
    <row r="361" spans="1:12" ht="27" customHeight="1">
      <c r="A361" s="37">
        <v>12</v>
      </c>
      <c r="B361" s="40" t="s">
        <v>196</v>
      </c>
      <c r="C361" s="38">
        <v>11878.7</v>
      </c>
      <c r="D361" s="33">
        <v>-7459.06</v>
      </c>
      <c r="E361" s="33">
        <f>C361*0.79*6</f>
        <v>56305.038</v>
      </c>
      <c r="F361" s="33">
        <f>C361*0.84*6</f>
        <v>59868.648</v>
      </c>
      <c r="G361" s="33">
        <f>E361+F361</f>
        <v>116173.686</v>
      </c>
      <c r="H361" s="33">
        <f>D361+G361</f>
        <v>108714.626</v>
      </c>
      <c r="I361" s="7" t="s">
        <v>77</v>
      </c>
      <c r="J361" s="7">
        <v>45</v>
      </c>
      <c r="K361" s="7">
        <v>68228.23</v>
      </c>
      <c r="L361" s="8"/>
    </row>
    <row r="362" spans="1:12" ht="33.75" customHeight="1">
      <c r="A362" s="37"/>
      <c r="B362" s="40"/>
      <c r="C362" s="38"/>
      <c r="D362" s="33"/>
      <c r="E362" s="33"/>
      <c r="F362" s="33"/>
      <c r="G362" s="33"/>
      <c r="H362" s="33"/>
      <c r="I362" s="7" t="s">
        <v>197</v>
      </c>
      <c r="J362" s="7"/>
      <c r="K362" s="7">
        <v>33764.71</v>
      </c>
      <c r="L362" s="8"/>
    </row>
    <row r="363" spans="1:12" ht="15" customHeight="1">
      <c r="A363" s="37"/>
      <c r="B363" s="40"/>
      <c r="C363" s="38"/>
      <c r="D363" s="33"/>
      <c r="E363" s="33"/>
      <c r="F363" s="33"/>
      <c r="G363" s="33"/>
      <c r="H363" s="33"/>
      <c r="I363" s="7" t="s">
        <v>33</v>
      </c>
      <c r="J363" s="7">
        <v>9</v>
      </c>
      <c r="K363" s="7">
        <f>J363*4200</f>
        <v>37800</v>
      </c>
      <c r="L363" s="8"/>
    </row>
    <row r="364" spans="1:12" ht="16.5" customHeight="1">
      <c r="A364" s="37"/>
      <c r="B364" s="40"/>
      <c r="C364" s="38"/>
      <c r="D364" s="33"/>
      <c r="E364" s="33"/>
      <c r="F364" s="33"/>
      <c r="G364" s="33"/>
      <c r="H364" s="33"/>
      <c r="I364" s="7" t="s">
        <v>21</v>
      </c>
      <c r="J364" s="7">
        <v>64</v>
      </c>
      <c r="K364" s="7">
        <f>J364*295</f>
        <v>18880</v>
      </c>
      <c r="L364" s="8"/>
    </row>
    <row r="365" spans="1:12" ht="15.75" customHeight="1">
      <c r="A365" s="37"/>
      <c r="B365" s="40"/>
      <c r="C365" s="38"/>
      <c r="D365" s="33"/>
      <c r="E365" s="33"/>
      <c r="F365" s="33"/>
      <c r="G365" s="33"/>
      <c r="H365" s="33"/>
      <c r="I365" s="7" t="s">
        <v>22</v>
      </c>
      <c r="J365" s="7">
        <v>60</v>
      </c>
      <c r="K365" s="7">
        <f>J365*398.55</f>
        <v>23913</v>
      </c>
      <c r="L365" s="8"/>
    </row>
    <row r="366" spans="1:12" ht="30" customHeight="1">
      <c r="A366" s="37"/>
      <c r="B366" s="40"/>
      <c r="C366" s="38"/>
      <c r="D366" s="33"/>
      <c r="E366" s="33"/>
      <c r="F366" s="33"/>
      <c r="G366" s="33"/>
      <c r="H366" s="33"/>
      <c r="I366" s="7" t="s">
        <v>27</v>
      </c>
      <c r="J366" s="7">
        <v>8</v>
      </c>
      <c r="K366" s="7">
        <f>J366*384.64</f>
        <v>3077.12</v>
      </c>
      <c r="L366" s="8"/>
    </row>
    <row r="367" spans="1:12" ht="30" customHeight="1">
      <c r="A367" s="37">
        <v>13</v>
      </c>
      <c r="B367" s="40" t="s">
        <v>198</v>
      </c>
      <c r="C367" s="38">
        <v>10714.2</v>
      </c>
      <c r="D367" s="33">
        <v>-54992.36</v>
      </c>
      <c r="E367" s="33">
        <f>C367*0.79*6</f>
        <v>50785.308000000005</v>
      </c>
      <c r="F367" s="33">
        <f>C367*0.84*6</f>
        <v>53999.568</v>
      </c>
      <c r="G367" s="33">
        <f>E367+F367</f>
        <v>104784.876</v>
      </c>
      <c r="H367" s="33">
        <f>D367+G367</f>
        <v>49792.516</v>
      </c>
      <c r="I367" s="7" t="s">
        <v>21</v>
      </c>
      <c r="J367" s="7">
        <v>70</v>
      </c>
      <c r="K367" s="7">
        <f>J367*295</f>
        <v>20650</v>
      </c>
      <c r="L367" s="8"/>
    </row>
    <row r="368" spans="1:12" ht="30" customHeight="1">
      <c r="A368" s="37"/>
      <c r="B368" s="40"/>
      <c r="C368" s="38"/>
      <c r="D368" s="33"/>
      <c r="E368" s="33"/>
      <c r="F368" s="33"/>
      <c r="G368" s="33"/>
      <c r="H368" s="33"/>
      <c r="I368" s="7" t="s">
        <v>33</v>
      </c>
      <c r="J368" s="7">
        <v>2</v>
      </c>
      <c r="K368" s="7">
        <f>J368*4200</f>
        <v>8400</v>
      </c>
      <c r="L368" s="8"/>
    </row>
    <row r="369" spans="1:12" ht="30" customHeight="1">
      <c r="A369" s="37"/>
      <c r="B369" s="40"/>
      <c r="C369" s="38"/>
      <c r="D369" s="33"/>
      <c r="E369" s="33"/>
      <c r="F369" s="33"/>
      <c r="G369" s="33"/>
      <c r="H369" s="33"/>
      <c r="I369" s="7" t="s">
        <v>93</v>
      </c>
      <c r="J369" s="7"/>
      <c r="K369" s="7">
        <v>20742.52</v>
      </c>
      <c r="L369" s="8"/>
    </row>
    <row r="370" spans="1:12" ht="30" customHeight="1">
      <c r="A370" s="37">
        <v>14</v>
      </c>
      <c r="B370" s="40" t="s">
        <v>199</v>
      </c>
      <c r="C370" s="38">
        <v>11847.4</v>
      </c>
      <c r="D370" s="33">
        <v>-19602.34</v>
      </c>
      <c r="E370" s="33">
        <f>C370*0.79*6</f>
        <v>56156.676</v>
      </c>
      <c r="F370" s="33">
        <f>C370*0.84*6</f>
        <v>59710.89599999999</v>
      </c>
      <c r="G370" s="33">
        <f>E370+F370</f>
        <v>115867.57199999999</v>
      </c>
      <c r="H370" s="33">
        <f>D370+G370</f>
        <v>96265.23199999999</v>
      </c>
      <c r="I370" s="7" t="s">
        <v>21</v>
      </c>
      <c r="J370" s="7">
        <v>50</v>
      </c>
      <c r="K370" s="7">
        <f>J370*295</f>
        <v>14750</v>
      </c>
      <c r="L370" s="8"/>
    </row>
    <row r="371" spans="1:12" ht="30" customHeight="1">
      <c r="A371" s="37"/>
      <c r="B371" s="40"/>
      <c r="C371" s="38"/>
      <c r="D371" s="33"/>
      <c r="E371" s="33"/>
      <c r="F371" s="33"/>
      <c r="G371" s="33"/>
      <c r="H371" s="33"/>
      <c r="I371" s="7" t="s">
        <v>22</v>
      </c>
      <c r="J371" s="7">
        <v>203</v>
      </c>
      <c r="K371" s="7">
        <f>J371*398.55</f>
        <v>80905.65000000001</v>
      </c>
      <c r="L371" s="8"/>
    </row>
    <row r="372" spans="1:12" ht="30" customHeight="1">
      <c r="A372" s="37"/>
      <c r="B372" s="40"/>
      <c r="C372" s="38"/>
      <c r="D372" s="33"/>
      <c r="E372" s="33"/>
      <c r="F372" s="33"/>
      <c r="G372" s="33"/>
      <c r="H372" s="33"/>
      <c r="I372" s="7" t="s">
        <v>93</v>
      </c>
      <c r="J372" s="7"/>
      <c r="K372" s="7">
        <v>609.58</v>
      </c>
      <c r="L372" s="8"/>
    </row>
    <row r="373" spans="1:12" ht="15.75" customHeight="1">
      <c r="A373" s="37">
        <v>15</v>
      </c>
      <c r="B373" s="40" t="s">
        <v>200</v>
      </c>
      <c r="C373" s="38">
        <v>10585.3</v>
      </c>
      <c r="D373" s="33">
        <v>16976.37</v>
      </c>
      <c r="E373" s="33">
        <f>C373*0.79*6</f>
        <v>50174.322</v>
      </c>
      <c r="F373" s="33">
        <f>C373*0.84*6</f>
        <v>53349.91199999999</v>
      </c>
      <c r="G373" s="33">
        <f>E373+F373</f>
        <v>103524.234</v>
      </c>
      <c r="H373" s="33">
        <f>D373+G373</f>
        <v>120500.60399999999</v>
      </c>
      <c r="I373" s="7" t="s">
        <v>33</v>
      </c>
      <c r="J373" s="7">
        <v>6</v>
      </c>
      <c r="K373" s="7">
        <f>J373*4200</f>
        <v>25200</v>
      </c>
      <c r="L373" s="8"/>
    </row>
    <row r="374" spans="1:12" ht="20.25" customHeight="1">
      <c r="A374" s="37"/>
      <c r="B374" s="40"/>
      <c r="C374" s="38"/>
      <c r="D374" s="33"/>
      <c r="E374" s="33"/>
      <c r="F374" s="33"/>
      <c r="G374" s="33"/>
      <c r="H374" s="33"/>
      <c r="I374" s="7" t="s">
        <v>21</v>
      </c>
      <c r="J374" s="7">
        <v>250</v>
      </c>
      <c r="K374" s="7">
        <f>J374*295</f>
        <v>73750</v>
      </c>
      <c r="L374" s="8"/>
    </row>
    <row r="375" spans="1:12" ht="30" customHeight="1">
      <c r="A375" s="37"/>
      <c r="B375" s="40"/>
      <c r="C375" s="38"/>
      <c r="D375" s="33"/>
      <c r="E375" s="33"/>
      <c r="F375" s="33"/>
      <c r="G375" s="33"/>
      <c r="H375" s="33"/>
      <c r="I375" s="7" t="s">
        <v>93</v>
      </c>
      <c r="J375" s="7"/>
      <c r="K375" s="7">
        <v>21550.6</v>
      </c>
      <c r="L375" s="8"/>
    </row>
    <row r="376" spans="1:12" ht="21.75" customHeight="1">
      <c r="A376" s="3">
        <v>16</v>
      </c>
      <c r="B376" s="5" t="s">
        <v>201</v>
      </c>
      <c r="C376" s="6">
        <v>10798.4</v>
      </c>
      <c r="D376" s="7">
        <v>19267.87</v>
      </c>
      <c r="E376" s="7">
        <f>C376*0.79*6</f>
        <v>51184.416000000005</v>
      </c>
      <c r="F376" s="7">
        <f>C376*0.84*6</f>
        <v>54423.935999999994</v>
      </c>
      <c r="G376" s="7">
        <f>E376+F376</f>
        <v>105608.352</v>
      </c>
      <c r="H376" s="7">
        <f>D376+G376</f>
        <v>124876.222</v>
      </c>
      <c r="I376" s="7" t="s">
        <v>93</v>
      </c>
      <c r="J376" s="7"/>
      <c r="K376" s="7">
        <v>124876.22</v>
      </c>
      <c r="L376" s="8"/>
    </row>
    <row r="377" spans="1:12" ht="15" customHeight="1">
      <c r="A377" s="37">
        <v>17</v>
      </c>
      <c r="B377" s="40" t="s">
        <v>202</v>
      </c>
      <c r="C377" s="38">
        <v>13081</v>
      </c>
      <c r="D377" s="33">
        <v>-114325.52</v>
      </c>
      <c r="E377" s="33">
        <f>C377*0.79*6</f>
        <v>62003.94</v>
      </c>
      <c r="F377" s="33">
        <f>C377*0.84*6</f>
        <v>65928.23999999999</v>
      </c>
      <c r="G377" s="33">
        <f>E377+F377</f>
        <v>127932.18</v>
      </c>
      <c r="H377" s="33">
        <f>D377+G377</f>
        <v>13606.659999999989</v>
      </c>
      <c r="I377" s="7" t="s">
        <v>203</v>
      </c>
      <c r="J377" s="7">
        <v>22.5</v>
      </c>
      <c r="K377" s="7">
        <f>J377*384.64</f>
        <v>8654.4</v>
      </c>
      <c r="L377" s="8"/>
    </row>
    <row r="378" spans="1:12" ht="19.5" customHeight="1">
      <c r="A378" s="37"/>
      <c r="B378" s="40"/>
      <c r="C378" s="38"/>
      <c r="D378" s="33"/>
      <c r="E378" s="33"/>
      <c r="F378" s="33"/>
      <c r="G378" s="33"/>
      <c r="H378" s="33"/>
      <c r="I378" s="7" t="s">
        <v>93</v>
      </c>
      <c r="J378" s="7"/>
      <c r="K378" s="7">
        <v>4952.26</v>
      </c>
      <c r="L378" s="8"/>
    </row>
    <row r="379" spans="1:12" ht="22.5" customHeight="1">
      <c r="A379" s="37">
        <v>18</v>
      </c>
      <c r="B379" s="40" t="s">
        <v>204</v>
      </c>
      <c r="C379" s="38">
        <v>12979.9</v>
      </c>
      <c r="D379" s="33">
        <v>7580.14</v>
      </c>
      <c r="E379" s="33">
        <f>C379*0.79*6</f>
        <v>61524.72600000001</v>
      </c>
      <c r="F379" s="33">
        <f>C379*0.84*6</f>
        <v>65418.695999999996</v>
      </c>
      <c r="G379" s="33">
        <f>E379+F379</f>
        <v>126943.422</v>
      </c>
      <c r="H379" s="33">
        <f>D379+G379</f>
        <v>134523.562</v>
      </c>
      <c r="I379" s="7" t="s">
        <v>27</v>
      </c>
      <c r="J379" s="7">
        <v>16</v>
      </c>
      <c r="K379" s="7">
        <f>J379*384.64</f>
        <v>6154.24</v>
      </c>
      <c r="L379" s="8"/>
    </row>
    <row r="380" spans="1:12" ht="18.75" customHeight="1">
      <c r="A380" s="37"/>
      <c r="B380" s="40"/>
      <c r="C380" s="38"/>
      <c r="D380" s="33"/>
      <c r="E380" s="33"/>
      <c r="F380" s="33"/>
      <c r="G380" s="33"/>
      <c r="H380" s="33"/>
      <c r="I380" s="7" t="s">
        <v>22</v>
      </c>
      <c r="J380" s="7">
        <v>60</v>
      </c>
      <c r="K380" s="7">
        <f>J380*398.55</f>
        <v>23913</v>
      </c>
      <c r="L380" s="8"/>
    </row>
    <row r="381" spans="1:12" ht="18.75" customHeight="1">
      <c r="A381" s="37"/>
      <c r="B381" s="40"/>
      <c r="C381" s="38"/>
      <c r="D381" s="33"/>
      <c r="E381" s="33"/>
      <c r="F381" s="33"/>
      <c r="G381" s="33"/>
      <c r="H381" s="33"/>
      <c r="I381" s="7" t="s">
        <v>21</v>
      </c>
      <c r="J381" s="7">
        <v>150</v>
      </c>
      <c r="K381" s="7">
        <f>J381*295</f>
        <v>44250</v>
      </c>
      <c r="L381" s="8"/>
    </row>
    <row r="382" spans="1:12" ht="21.75" customHeight="1">
      <c r="A382" s="37"/>
      <c r="B382" s="40"/>
      <c r="C382" s="38"/>
      <c r="D382" s="33"/>
      <c r="E382" s="33"/>
      <c r="F382" s="33"/>
      <c r="G382" s="33"/>
      <c r="H382" s="33"/>
      <c r="I382" s="7" t="s">
        <v>57</v>
      </c>
      <c r="J382" s="7">
        <v>41.6</v>
      </c>
      <c r="K382" s="7">
        <f>J382*967.9</f>
        <v>40264.64</v>
      </c>
      <c r="L382" s="8"/>
    </row>
    <row r="383" spans="1:12" ht="16.5" customHeight="1">
      <c r="A383" s="37"/>
      <c r="B383" s="40"/>
      <c r="C383" s="38"/>
      <c r="D383" s="33"/>
      <c r="E383" s="33"/>
      <c r="F383" s="33"/>
      <c r="G383" s="33"/>
      <c r="H383" s="33"/>
      <c r="I383" s="7" t="s">
        <v>33</v>
      </c>
      <c r="J383" s="7">
        <v>1</v>
      </c>
      <c r="K383" s="7">
        <f>J383*4200</f>
        <v>4200</v>
      </c>
      <c r="L383" s="8"/>
    </row>
    <row r="384" spans="1:12" ht="30" customHeight="1">
      <c r="A384" s="37"/>
      <c r="B384" s="40"/>
      <c r="C384" s="38"/>
      <c r="D384" s="33"/>
      <c r="E384" s="33"/>
      <c r="F384" s="33"/>
      <c r="G384" s="33"/>
      <c r="H384" s="33"/>
      <c r="I384" s="7" t="s">
        <v>93</v>
      </c>
      <c r="J384" s="7"/>
      <c r="K384" s="7">
        <v>15741.68</v>
      </c>
      <c r="L384" s="8"/>
    </row>
    <row r="385" spans="1:12" ht="30" customHeight="1">
      <c r="A385" s="3">
        <v>19</v>
      </c>
      <c r="B385" s="5" t="s">
        <v>205</v>
      </c>
      <c r="C385" s="6">
        <v>3933.8</v>
      </c>
      <c r="D385" s="7">
        <v>-17480.12</v>
      </c>
      <c r="E385" s="7">
        <f>C385*0.79*6</f>
        <v>18646.212</v>
      </c>
      <c r="F385" s="7">
        <f>C385*0.84*6</f>
        <v>19826.352</v>
      </c>
      <c r="G385" s="7">
        <f>E385+F385</f>
        <v>38472.564</v>
      </c>
      <c r="H385" s="7">
        <f>D385+G385</f>
        <v>20992.444</v>
      </c>
      <c r="I385" s="7" t="s">
        <v>23</v>
      </c>
      <c r="J385" s="7"/>
      <c r="K385" s="7">
        <v>20992.44</v>
      </c>
      <c r="L385" s="8"/>
    </row>
    <row r="386" spans="1:12" ht="30" customHeight="1">
      <c r="A386" s="37">
        <v>20</v>
      </c>
      <c r="B386" s="40" t="s">
        <v>206</v>
      </c>
      <c r="C386" s="38">
        <v>12903.5</v>
      </c>
      <c r="D386" s="33">
        <v>31443.57</v>
      </c>
      <c r="E386" s="33">
        <f>C386*0.79*6</f>
        <v>61162.59000000001</v>
      </c>
      <c r="F386" s="33">
        <f>C386*0.84*6</f>
        <v>65033.63999999999</v>
      </c>
      <c r="G386" s="33">
        <f>E386+F386</f>
        <v>126196.23000000001</v>
      </c>
      <c r="H386" s="33">
        <f>D386+G386</f>
        <v>157639.80000000002</v>
      </c>
      <c r="I386" s="7" t="s">
        <v>22</v>
      </c>
      <c r="J386" s="7">
        <v>100</v>
      </c>
      <c r="K386" s="7">
        <f>J386*398.55</f>
        <v>39855</v>
      </c>
      <c r="L386" s="8"/>
    </row>
    <row r="387" spans="1:12" ht="30" customHeight="1">
      <c r="A387" s="37"/>
      <c r="B387" s="40"/>
      <c r="C387" s="38"/>
      <c r="D387" s="33"/>
      <c r="E387" s="33"/>
      <c r="F387" s="33"/>
      <c r="G387" s="33"/>
      <c r="H387" s="33"/>
      <c r="I387" s="7" t="s">
        <v>21</v>
      </c>
      <c r="J387" s="7">
        <v>50</v>
      </c>
      <c r="K387" s="7">
        <f>J387*295</f>
        <v>14750</v>
      </c>
      <c r="L387" s="8"/>
    </row>
    <row r="388" spans="1:12" ht="30" customHeight="1">
      <c r="A388" s="37"/>
      <c r="B388" s="40"/>
      <c r="C388" s="38"/>
      <c r="D388" s="33"/>
      <c r="E388" s="33"/>
      <c r="F388" s="33"/>
      <c r="G388" s="33"/>
      <c r="H388" s="33"/>
      <c r="I388" s="7" t="s">
        <v>27</v>
      </c>
      <c r="J388" s="7">
        <v>15.92</v>
      </c>
      <c r="K388" s="7">
        <f>J388*384.64</f>
        <v>6123.4688</v>
      </c>
      <c r="L388" s="8"/>
    </row>
    <row r="389" spans="1:12" ht="30" customHeight="1">
      <c r="A389" s="37"/>
      <c r="B389" s="40"/>
      <c r="C389" s="38"/>
      <c r="D389" s="33"/>
      <c r="E389" s="33"/>
      <c r="F389" s="33"/>
      <c r="G389" s="33"/>
      <c r="H389" s="33"/>
      <c r="I389" s="7" t="s">
        <v>207</v>
      </c>
      <c r="J389" s="7">
        <v>7</v>
      </c>
      <c r="K389" s="7">
        <f>J389*4272.21</f>
        <v>29905.47</v>
      </c>
      <c r="L389" s="8"/>
    </row>
    <row r="390" spans="1:12" ht="30" customHeight="1">
      <c r="A390" s="37"/>
      <c r="B390" s="40"/>
      <c r="C390" s="38"/>
      <c r="D390" s="33"/>
      <c r="E390" s="33"/>
      <c r="F390" s="33"/>
      <c r="G390" s="33"/>
      <c r="H390" s="33"/>
      <c r="I390" s="7" t="s">
        <v>208</v>
      </c>
      <c r="J390" s="7">
        <v>2</v>
      </c>
      <c r="K390" s="7">
        <f>J390*9289</f>
        <v>18578</v>
      </c>
      <c r="L390" s="8"/>
    </row>
    <row r="391" spans="1:12" ht="30" customHeight="1">
      <c r="A391" s="37"/>
      <c r="B391" s="40"/>
      <c r="C391" s="38"/>
      <c r="D391" s="33"/>
      <c r="E391" s="33"/>
      <c r="F391" s="33"/>
      <c r="G391" s="33"/>
      <c r="H391" s="33"/>
      <c r="I391" s="7" t="s">
        <v>33</v>
      </c>
      <c r="J391" s="7">
        <v>1</v>
      </c>
      <c r="K391" s="7">
        <f>J391*4200</f>
        <v>4200</v>
      </c>
      <c r="L391" s="8"/>
    </row>
    <row r="392" spans="1:12" ht="30" customHeight="1">
      <c r="A392" s="37"/>
      <c r="B392" s="40"/>
      <c r="C392" s="38"/>
      <c r="D392" s="33"/>
      <c r="E392" s="33"/>
      <c r="F392" s="33"/>
      <c r="G392" s="33"/>
      <c r="H392" s="33"/>
      <c r="I392" s="7" t="s">
        <v>77</v>
      </c>
      <c r="J392" s="7">
        <v>14</v>
      </c>
      <c r="K392" s="7">
        <f>J392*948.14</f>
        <v>13273.96</v>
      </c>
      <c r="L392" s="8"/>
    </row>
    <row r="393" spans="1:12" ht="30" customHeight="1">
      <c r="A393" s="37"/>
      <c r="B393" s="40"/>
      <c r="C393" s="38"/>
      <c r="D393" s="33"/>
      <c r="E393" s="33"/>
      <c r="F393" s="33"/>
      <c r="G393" s="33"/>
      <c r="H393" s="33"/>
      <c r="I393" s="7" t="s">
        <v>93</v>
      </c>
      <c r="J393" s="7"/>
      <c r="K393" s="7">
        <v>30953.9</v>
      </c>
      <c r="L393" s="8"/>
    </row>
    <row r="394" spans="1:12" ht="30" customHeight="1">
      <c r="A394" s="3">
        <v>21</v>
      </c>
      <c r="B394" s="5" t="s">
        <v>209</v>
      </c>
      <c r="C394" s="6">
        <v>3911.8</v>
      </c>
      <c r="D394" s="7">
        <v>69528.88</v>
      </c>
      <c r="E394" s="7">
        <f>C394*0.79*6</f>
        <v>18541.932</v>
      </c>
      <c r="F394" s="7">
        <f>C394*0.84*6</f>
        <v>19715.471999999998</v>
      </c>
      <c r="G394" s="7">
        <f>E394+F394</f>
        <v>38257.403999999995</v>
      </c>
      <c r="H394" s="7">
        <f>D394+G394</f>
        <v>107786.284</v>
      </c>
      <c r="I394" s="7" t="s">
        <v>23</v>
      </c>
      <c r="J394" s="7"/>
      <c r="K394" s="7"/>
      <c r="L394" s="8"/>
    </row>
    <row r="395" spans="1:12" ht="15" customHeight="1">
      <c r="A395" s="37">
        <v>22</v>
      </c>
      <c r="B395" s="40" t="s">
        <v>210</v>
      </c>
      <c r="C395" s="38">
        <v>31434.7</v>
      </c>
      <c r="D395" s="33">
        <v>166546.4</v>
      </c>
      <c r="E395" s="33">
        <f>C395*0.79*6</f>
        <v>149000.478</v>
      </c>
      <c r="F395" s="33">
        <f>C395*0.84*6</f>
        <v>158430.888</v>
      </c>
      <c r="G395" s="33">
        <f>E395+F395</f>
        <v>307431.36600000004</v>
      </c>
      <c r="H395" s="33">
        <f>D395+G395</f>
        <v>473977.76600000006</v>
      </c>
      <c r="I395" s="7" t="s">
        <v>22</v>
      </c>
      <c r="J395" s="7">
        <v>400</v>
      </c>
      <c r="K395" s="7">
        <f>J395*398.55</f>
        <v>159420</v>
      </c>
      <c r="L395" s="8"/>
    </row>
    <row r="396" spans="1:12" ht="15" customHeight="1">
      <c r="A396" s="37"/>
      <c r="B396" s="40"/>
      <c r="C396" s="38"/>
      <c r="D396" s="33"/>
      <c r="E396" s="33"/>
      <c r="F396" s="33"/>
      <c r="G396" s="33"/>
      <c r="H396" s="33"/>
      <c r="I396" s="7" t="s">
        <v>21</v>
      </c>
      <c r="J396" s="7">
        <v>300</v>
      </c>
      <c r="K396" s="7">
        <f>J396*295</f>
        <v>88500</v>
      </c>
      <c r="L396" s="8"/>
    </row>
    <row r="397" spans="1:12" ht="21" customHeight="1">
      <c r="A397" s="37"/>
      <c r="B397" s="40"/>
      <c r="C397" s="38"/>
      <c r="D397" s="33"/>
      <c r="E397" s="33"/>
      <c r="F397" s="33"/>
      <c r="G397" s="33"/>
      <c r="H397" s="33"/>
      <c r="I397" s="7" t="s">
        <v>207</v>
      </c>
      <c r="J397" s="7">
        <v>10</v>
      </c>
      <c r="K397" s="7">
        <f>J397*4272.21</f>
        <v>42722.1</v>
      </c>
      <c r="L397" s="8"/>
    </row>
    <row r="398" spans="1:12" ht="30" customHeight="1">
      <c r="A398" s="37"/>
      <c r="B398" s="40"/>
      <c r="C398" s="38"/>
      <c r="D398" s="33"/>
      <c r="E398" s="33"/>
      <c r="F398" s="33"/>
      <c r="G398" s="33"/>
      <c r="H398" s="33"/>
      <c r="I398" s="7" t="s">
        <v>93</v>
      </c>
      <c r="J398" s="7"/>
      <c r="K398" s="7">
        <v>183335.67</v>
      </c>
      <c r="L398" s="8"/>
    </row>
    <row r="399" spans="1:12" ht="30" customHeight="1">
      <c r="A399" s="37">
        <v>23</v>
      </c>
      <c r="B399" s="40" t="s">
        <v>211</v>
      </c>
      <c r="C399" s="38">
        <v>31302.8</v>
      </c>
      <c r="D399" s="33">
        <v>173204.12</v>
      </c>
      <c r="E399" s="33">
        <f>C399*0.79*6</f>
        <v>148375.272</v>
      </c>
      <c r="F399" s="33">
        <f>C399*0.84*6</f>
        <v>157766.112</v>
      </c>
      <c r="G399" s="33">
        <f>E399+F399</f>
        <v>306141.38399999996</v>
      </c>
      <c r="H399" s="33">
        <f>D399+G399</f>
        <v>479345.50399999996</v>
      </c>
      <c r="I399" s="7" t="s">
        <v>207</v>
      </c>
      <c r="J399" s="7">
        <v>12</v>
      </c>
      <c r="K399" s="7">
        <f>J399*4272.21</f>
        <v>51266.520000000004</v>
      </c>
      <c r="L399" s="8"/>
    </row>
    <row r="400" spans="1:12" ht="30" customHeight="1">
      <c r="A400" s="37"/>
      <c r="B400" s="40"/>
      <c r="C400" s="38"/>
      <c r="D400" s="33"/>
      <c r="E400" s="33"/>
      <c r="F400" s="33"/>
      <c r="G400" s="33"/>
      <c r="H400" s="33"/>
      <c r="I400" s="7" t="s">
        <v>208</v>
      </c>
      <c r="J400" s="7">
        <v>18</v>
      </c>
      <c r="K400" s="7">
        <f>J400*9289</f>
        <v>167202</v>
      </c>
      <c r="L400" s="8"/>
    </row>
    <row r="401" spans="1:12" ht="30" customHeight="1">
      <c r="A401" s="37"/>
      <c r="B401" s="40"/>
      <c r="C401" s="38"/>
      <c r="D401" s="33"/>
      <c r="E401" s="33"/>
      <c r="F401" s="33"/>
      <c r="G401" s="33"/>
      <c r="H401" s="33"/>
      <c r="I401" s="7" t="s">
        <v>212</v>
      </c>
      <c r="J401" s="7">
        <v>15</v>
      </c>
      <c r="K401" s="7">
        <v>232862.95</v>
      </c>
      <c r="L401" s="8"/>
    </row>
    <row r="402" spans="1:12" ht="30" customHeight="1">
      <c r="A402" s="37"/>
      <c r="B402" s="40"/>
      <c r="C402" s="38"/>
      <c r="D402" s="33"/>
      <c r="E402" s="33"/>
      <c r="F402" s="33"/>
      <c r="G402" s="33"/>
      <c r="H402" s="33"/>
      <c r="I402" s="7" t="s">
        <v>213</v>
      </c>
      <c r="J402" s="7">
        <v>2</v>
      </c>
      <c r="K402" s="7">
        <f>J402*3472.98</f>
        <v>6945.96</v>
      </c>
      <c r="L402" s="8"/>
    </row>
    <row r="403" spans="1:12" ht="30" customHeight="1">
      <c r="A403" s="37"/>
      <c r="B403" s="40"/>
      <c r="C403" s="38"/>
      <c r="D403" s="33"/>
      <c r="E403" s="33"/>
      <c r="F403" s="33"/>
      <c r="G403" s="33"/>
      <c r="H403" s="33"/>
      <c r="I403" s="7" t="s">
        <v>93</v>
      </c>
      <c r="J403" s="7"/>
      <c r="K403" s="7">
        <v>21068.07</v>
      </c>
      <c r="L403" s="8"/>
    </row>
    <row r="404" spans="1:12" ht="30" customHeight="1">
      <c r="A404" s="37">
        <v>24</v>
      </c>
      <c r="B404" s="40" t="s">
        <v>214</v>
      </c>
      <c r="C404" s="38">
        <v>13047.3</v>
      </c>
      <c r="D404" s="33">
        <v>159908.53</v>
      </c>
      <c r="E404" s="33">
        <f>C404*0.79*6</f>
        <v>61844.202000000005</v>
      </c>
      <c r="F404" s="33">
        <f>C404*0.84*6</f>
        <v>65758.39199999999</v>
      </c>
      <c r="G404" s="33">
        <f>E404+F404</f>
        <v>127602.594</v>
      </c>
      <c r="H404" s="33">
        <f>D404+G404</f>
        <v>287511.124</v>
      </c>
      <c r="I404" s="7" t="s">
        <v>22</v>
      </c>
      <c r="J404" s="7">
        <v>80</v>
      </c>
      <c r="K404" s="7">
        <f>J404*398.55</f>
        <v>31884</v>
      </c>
      <c r="L404" s="8"/>
    </row>
    <row r="405" spans="1:12" ht="30" customHeight="1">
      <c r="A405" s="37"/>
      <c r="B405" s="40"/>
      <c r="C405" s="38"/>
      <c r="D405" s="33"/>
      <c r="E405" s="33"/>
      <c r="F405" s="33"/>
      <c r="G405" s="33"/>
      <c r="H405" s="33"/>
      <c r="I405" s="7" t="s">
        <v>21</v>
      </c>
      <c r="J405" s="7">
        <v>150</v>
      </c>
      <c r="K405" s="7">
        <f>J405*295</f>
        <v>44250</v>
      </c>
      <c r="L405" s="8"/>
    </row>
    <row r="406" spans="1:12" ht="30" customHeight="1">
      <c r="A406" s="37"/>
      <c r="B406" s="40"/>
      <c r="C406" s="38"/>
      <c r="D406" s="33"/>
      <c r="E406" s="33"/>
      <c r="F406" s="33"/>
      <c r="G406" s="33"/>
      <c r="H406" s="33"/>
      <c r="I406" s="7" t="s">
        <v>27</v>
      </c>
      <c r="J406" s="7">
        <v>12</v>
      </c>
      <c r="K406" s="7">
        <f>J406*384.64</f>
        <v>4615.68</v>
      </c>
      <c r="L406" s="8"/>
    </row>
    <row r="407" spans="1:12" ht="30" customHeight="1">
      <c r="A407" s="37"/>
      <c r="B407" s="40"/>
      <c r="C407" s="38"/>
      <c r="D407" s="33"/>
      <c r="E407" s="33"/>
      <c r="F407" s="33"/>
      <c r="G407" s="33"/>
      <c r="H407" s="33"/>
      <c r="I407" s="7" t="s">
        <v>18</v>
      </c>
      <c r="J407" s="7">
        <v>17</v>
      </c>
      <c r="K407" s="7">
        <f>J407*714.05</f>
        <v>12138.849999999999</v>
      </c>
      <c r="L407" s="8"/>
    </row>
    <row r="408" spans="1:12" ht="30" customHeight="1">
      <c r="A408" s="37"/>
      <c r="B408" s="40"/>
      <c r="C408" s="38"/>
      <c r="D408" s="33"/>
      <c r="E408" s="33"/>
      <c r="F408" s="33"/>
      <c r="G408" s="33"/>
      <c r="H408" s="33"/>
      <c r="I408" s="7" t="s">
        <v>25</v>
      </c>
      <c r="J408" s="7">
        <v>17</v>
      </c>
      <c r="K408" s="7">
        <f>J408*4272.21</f>
        <v>72627.57</v>
      </c>
      <c r="L408" s="8"/>
    </row>
    <row r="409" spans="1:12" ht="30" customHeight="1">
      <c r="A409" s="37"/>
      <c r="B409" s="40"/>
      <c r="C409" s="38"/>
      <c r="D409" s="33"/>
      <c r="E409" s="33"/>
      <c r="F409" s="33"/>
      <c r="G409" s="33"/>
      <c r="H409" s="33"/>
      <c r="I409" s="7" t="s">
        <v>208</v>
      </c>
      <c r="J409" s="7">
        <v>1</v>
      </c>
      <c r="K409" s="7">
        <f>J409*9289</f>
        <v>9289</v>
      </c>
      <c r="L409" s="8"/>
    </row>
    <row r="410" spans="1:12" ht="30" customHeight="1">
      <c r="A410" s="37"/>
      <c r="B410" s="40"/>
      <c r="C410" s="38"/>
      <c r="D410" s="33"/>
      <c r="E410" s="33"/>
      <c r="F410" s="33"/>
      <c r="G410" s="33"/>
      <c r="H410" s="33"/>
      <c r="I410" s="7" t="s">
        <v>213</v>
      </c>
      <c r="J410" s="7">
        <v>1.17</v>
      </c>
      <c r="K410" s="7">
        <f>J410*3472.98</f>
        <v>4063.3866</v>
      </c>
      <c r="L410" s="8"/>
    </row>
    <row r="411" spans="1:12" ht="30" customHeight="1">
      <c r="A411" s="37"/>
      <c r="B411" s="40"/>
      <c r="C411" s="38"/>
      <c r="D411" s="33"/>
      <c r="E411" s="33"/>
      <c r="F411" s="33"/>
      <c r="G411" s="33"/>
      <c r="H411" s="33"/>
      <c r="I411" s="7" t="s">
        <v>77</v>
      </c>
      <c r="J411" s="7">
        <v>18</v>
      </c>
      <c r="K411" s="7">
        <f>J411*1529.03</f>
        <v>27522.54</v>
      </c>
      <c r="L411" s="8"/>
    </row>
    <row r="412" spans="1:12" ht="30" customHeight="1">
      <c r="A412" s="37"/>
      <c r="B412" s="40"/>
      <c r="C412" s="38"/>
      <c r="D412" s="33"/>
      <c r="E412" s="33"/>
      <c r="F412" s="33"/>
      <c r="G412" s="33"/>
      <c r="H412" s="33"/>
      <c r="I412" s="7" t="s">
        <v>57</v>
      </c>
      <c r="J412" s="7">
        <v>44.2</v>
      </c>
      <c r="K412" s="7">
        <f>J412*967.9</f>
        <v>42781.18</v>
      </c>
      <c r="L412" s="8"/>
    </row>
    <row r="413" spans="1:12" ht="30" customHeight="1">
      <c r="A413" s="37"/>
      <c r="B413" s="40"/>
      <c r="C413" s="38"/>
      <c r="D413" s="33"/>
      <c r="E413" s="33"/>
      <c r="F413" s="33"/>
      <c r="G413" s="33"/>
      <c r="H413" s="33"/>
      <c r="I413" s="7" t="s">
        <v>93</v>
      </c>
      <c r="J413" s="7"/>
      <c r="K413" s="7">
        <v>38338.92</v>
      </c>
      <c r="L413" s="8"/>
    </row>
    <row r="414" spans="1:12" ht="30" customHeight="1">
      <c r="A414" s="37">
        <v>25</v>
      </c>
      <c r="B414" s="40" t="s">
        <v>215</v>
      </c>
      <c r="C414" s="38">
        <v>11873.1</v>
      </c>
      <c r="D414" s="33">
        <v>22767.97</v>
      </c>
      <c r="E414" s="33">
        <f>C414*0.79*6</f>
        <v>56278.494000000006</v>
      </c>
      <c r="F414" s="33">
        <f>C414*0.84*6</f>
        <v>59840.424</v>
      </c>
      <c r="G414" s="33">
        <f>E414+F414</f>
        <v>116118.918</v>
      </c>
      <c r="H414" s="33">
        <f>D414+G414</f>
        <v>138886.888</v>
      </c>
      <c r="I414" s="7" t="s">
        <v>22</v>
      </c>
      <c r="J414" s="7">
        <v>50</v>
      </c>
      <c r="K414" s="7">
        <f>J414*398.55</f>
        <v>19927.5</v>
      </c>
      <c r="L414" s="8"/>
    </row>
    <row r="415" spans="1:12" ht="30" customHeight="1">
      <c r="A415" s="37"/>
      <c r="B415" s="40"/>
      <c r="C415" s="38"/>
      <c r="D415" s="33"/>
      <c r="E415" s="33"/>
      <c r="F415" s="33"/>
      <c r="G415" s="33"/>
      <c r="H415" s="33"/>
      <c r="I415" s="7" t="s">
        <v>27</v>
      </c>
      <c r="J415" s="7">
        <v>12</v>
      </c>
      <c r="K415" s="7">
        <f>J415*384.64</f>
        <v>4615.68</v>
      </c>
      <c r="L415" s="8"/>
    </row>
    <row r="416" spans="1:12" ht="30" customHeight="1">
      <c r="A416" s="37"/>
      <c r="B416" s="40"/>
      <c r="C416" s="38"/>
      <c r="D416" s="33"/>
      <c r="E416" s="33"/>
      <c r="F416" s="33"/>
      <c r="G416" s="33"/>
      <c r="H416" s="33"/>
      <c r="I416" s="7" t="s">
        <v>21</v>
      </c>
      <c r="J416" s="7">
        <v>50</v>
      </c>
      <c r="K416" s="7">
        <f>J416*295</f>
        <v>14750</v>
      </c>
      <c r="L416" s="8"/>
    </row>
    <row r="417" spans="1:12" ht="27.75" customHeight="1">
      <c r="A417" s="37"/>
      <c r="B417" s="40"/>
      <c r="C417" s="38"/>
      <c r="D417" s="33"/>
      <c r="E417" s="33"/>
      <c r="F417" s="33"/>
      <c r="G417" s="33"/>
      <c r="H417" s="33"/>
      <c r="I417" s="7" t="s">
        <v>216</v>
      </c>
      <c r="J417" s="7">
        <v>1.17</v>
      </c>
      <c r="K417" s="7">
        <f>J417*3472.98</f>
        <v>4063.3866</v>
      </c>
      <c r="L417" s="8"/>
    </row>
    <row r="418" spans="1:12" ht="18.75" customHeight="1">
      <c r="A418" s="37"/>
      <c r="B418" s="40"/>
      <c r="C418" s="38"/>
      <c r="D418" s="33"/>
      <c r="E418" s="33"/>
      <c r="F418" s="33"/>
      <c r="G418" s="33"/>
      <c r="H418" s="33"/>
      <c r="I418" s="7" t="s">
        <v>25</v>
      </c>
      <c r="J418" s="7">
        <v>10</v>
      </c>
      <c r="K418" s="7">
        <f>J418*4272.68</f>
        <v>42726.8</v>
      </c>
      <c r="L418" s="8"/>
    </row>
    <row r="419" spans="1:12" ht="30" customHeight="1">
      <c r="A419" s="37"/>
      <c r="B419" s="40"/>
      <c r="C419" s="38"/>
      <c r="D419" s="33"/>
      <c r="E419" s="33"/>
      <c r="F419" s="33"/>
      <c r="G419" s="33"/>
      <c r="H419" s="33"/>
      <c r="I419" s="7" t="s">
        <v>93</v>
      </c>
      <c r="J419" s="7"/>
      <c r="K419" s="7">
        <v>52803.52</v>
      </c>
      <c r="L419" s="8"/>
    </row>
    <row r="420" spans="1:12" ht="30" customHeight="1">
      <c r="A420" s="3">
        <v>26</v>
      </c>
      <c r="B420" s="5" t="s">
        <v>217</v>
      </c>
      <c r="C420" s="6">
        <v>14184</v>
      </c>
      <c r="D420" s="7">
        <v>8109.98</v>
      </c>
      <c r="E420" s="7">
        <f>C420*0.79*6</f>
        <v>67232.16</v>
      </c>
      <c r="F420" s="7">
        <f>C420*0.84*6</f>
        <v>71487.36</v>
      </c>
      <c r="G420" s="7">
        <f>E420+F420</f>
        <v>138719.52000000002</v>
      </c>
      <c r="H420" s="7">
        <f>D420+G420</f>
        <v>146829.50000000003</v>
      </c>
      <c r="I420" s="7" t="s">
        <v>91</v>
      </c>
      <c r="J420" s="7"/>
      <c r="K420" s="7"/>
      <c r="L420" s="8"/>
    </row>
    <row r="421" spans="1:12" ht="30" customHeight="1">
      <c r="A421" s="37">
        <v>27</v>
      </c>
      <c r="B421" s="39" t="s">
        <v>218</v>
      </c>
      <c r="C421" s="38">
        <v>5989.9</v>
      </c>
      <c r="D421" s="33">
        <v>51795.94</v>
      </c>
      <c r="E421" s="33">
        <f>C421*0.79*6</f>
        <v>28392.125999999997</v>
      </c>
      <c r="F421" s="33">
        <f>C421*0.84*6</f>
        <v>30189.095999999998</v>
      </c>
      <c r="G421" s="33">
        <f>E421+F421</f>
        <v>58581.221999999994</v>
      </c>
      <c r="H421" s="33">
        <f>D421+G421</f>
        <v>110377.162</v>
      </c>
      <c r="I421" s="7" t="s">
        <v>22</v>
      </c>
      <c r="J421" s="7">
        <v>33</v>
      </c>
      <c r="K421" s="7">
        <f>J421*398.55</f>
        <v>13152.15</v>
      </c>
      <c r="L421" s="8"/>
    </row>
    <row r="422" spans="1:12" ht="30" customHeight="1">
      <c r="A422" s="37"/>
      <c r="B422" s="39"/>
      <c r="C422" s="38"/>
      <c r="D422" s="33"/>
      <c r="E422" s="33"/>
      <c r="F422" s="33"/>
      <c r="G422" s="33"/>
      <c r="H422" s="33"/>
      <c r="I422" s="7" t="s">
        <v>21</v>
      </c>
      <c r="J422" s="7">
        <v>50</v>
      </c>
      <c r="K422" s="7">
        <f>J422*295</f>
        <v>14750</v>
      </c>
      <c r="L422" s="8"/>
    </row>
    <row r="423" spans="1:12" ht="33.75" customHeight="1">
      <c r="A423" s="37"/>
      <c r="B423" s="39"/>
      <c r="C423" s="38"/>
      <c r="D423" s="33"/>
      <c r="E423" s="33"/>
      <c r="F423" s="33"/>
      <c r="G423" s="33"/>
      <c r="H423" s="33"/>
      <c r="I423" s="7" t="s">
        <v>93</v>
      </c>
      <c r="J423" s="7"/>
      <c r="K423" s="7">
        <v>82475.01</v>
      </c>
      <c r="L423" s="8"/>
    </row>
    <row r="424" spans="1:12" ht="52.5" customHeight="1">
      <c r="A424" s="3">
        <v>28</v>
      </c>
      <c r="B424" s="9" t="s">
        <v>219</v>
      </c>
      <c r="C424" s="6">
        <v>6073.3</v>
      </c>
      <c r="D424" s="7">
        <v>79193.47</v>
      </c>
      <c r="E424" s="7">
        <f>C424*0.79*6</f>
        <v>28787.442000000003</v>
      </c>
      <c r="F424" s="7">
        <f>C424*0.84*6</f>
        <v>30609.432</v>
      </c>
      <c r="G424" s="7">
        <f>E424+F424</f>
        <v>59396.874</v>
      </c>
      <c r="H424" s="7">
        <f>D424+G424</f>
        <v>138590.344</v>
      </c>
      <c r="I424" s="7" t="s">
        <v>93</v>
      </c>
      <c r="J424" s="7"/>
      <c r="K424" s="7"/>
      <c r="L424" s="8"/>
    </row>
    <row r="425" spans="1:12" ht="19.5" customHeight="1">
      <c r="A425" s="37">
        <v>29</v>
      </c>
      <c r="B425" s="40" t="s">
        <v>220</v>
      </c>
      <c r="C425" s="38">
        <v>6006.8</v>
      </c>
      <c r="D425" s="33">
        <v>106107.5</v>
      </c>
      <c r="E425" s="33">
        <f>C425*0.79*6</f>
        <v>28472.232000000004</v>
      </c>
      <c r="F425" s="33">
        <f>C425*0.84*6</f>
        <v>30274.271999999997</v>
      </c>
      <c r="G425" s="33">
        <f>E425+F425</f>
        <v>58746.504</v>
      </c>
      <c r="H425" s="33">
        <f>D425+G425</f>
        <v>164854.00400000002</v>
      </c>
      <c r="I425" s="7" t="s">
        <v>21</v>
      </c>
      <c r="J425" s="7">
        <v>50</v>
      </c>
      <c r="K425" s="7">
        <f>J425*295</f>
        <v>14750</v>
      </c>
      <c r="L425" s="8"/>
    </row>
    <row r="426" spans="1:12" ht="23.25" customHeight="1">
      <c r="A426" s="37"/>
      <c r="B426" s="40"/>
      <c r="C426" s="38"/>
      <c r="D426" s="33"/>
      <c r="E426" s="33"/>
      <c r="F426" s="33"/>
      <c r="G426" s="33"/>
      <c r="H426" s="33"/>
      <c r="I426" s="7" t="s">
        <v>93</v>
      </c>
      <c r="J426" s="7"/>
      <c r="K426" s="7">
        <v>150104</v>
      </c>
      <c r="L426" s="8"/>
    </row>
    <row r="427" spans="1:12" ht="30" customHeight="1">
      <c r="A427" s="37">
        <v>30</v>
      </c>
      <c r="B427" s="40" t="s">
        <v>221</v>
      </c>
      <c r="C427" s="38">
        <v>13580.7</v>
      </c>
      <c r="D427" s="33">
        <v>153247.85</v>
      </c>
      <c r="E427" s="33">
        <f>C427*0.79*6</f>
        <v>64372.518000000004</v>
      </c>
      <c r="F427" s="33">
        <f>C427*0.84*6</f>
        <v>68446.728</v>
      </c>
      <c r="G427" s="33">
        <f>E427+F427</f>
        <v>132819.246</v>
      </c>
      <c r="H427" s="33">
        <f>D427+G427</f>
        <v>286067.096</v>
      </c>
      <c r="I427" s="7" t="s">
        <v>25</v>
      </c>
      <c r="J427" s="7">
        <v>36</v>
      </c>
      <c r="K427" s="7">
        <f>J427*4200</f>
        <v>151200</v>
      </c>
      <c r="L427" s="8"/>
    </row>
    <row r="428" spans="1:12" ht="15" customHeight="1">
      <c r="A428" s="37"/>
      <c r="B428" s="40"/>
      <c r="C428" s="38"/>
      <c r="D428" s="33"/>
      <c r="E428" s="33"/>
      <c r="F428" s="33"/>
      <c r="G428" s="33"/>
      <c r="H428" s="33"/>
      <c r="I428" s="7" t="s">
        <v>77</v>
      </c>
      <c r="J428" s="7">
        <v>6</v>
      </c>
      <c r="K428" s="7">
        <f>J428*1818.18</f>
        <v>10909.08</v>
      </c>
      <c r="L428" s="8"/>
    </row>
    <row r="429" spans="1:12" ht="22.5" customHeight="1">
      <c r="A429" s="37"/>
      <c r="B429" s="40"/>
      <c r="C429" s="38"/>
      <c r="D429" s="33"/>
      <c r="E429" s="33"/>
      <c r="F429" s="33"/>
      <c r="G429" s="33"/>
      <c r="H429" s="33"/>
      <c r="I429" s="7" t="s">
        <v>93</v>
      </c>
      <c r="J429" s="7"/>
      <c r="K429" s="7">
        <v>123958.02</v>
      </c>
      <c r="L429" s="8"/>
    </row>
    <row r="430" spans="1:12" ht="16.5" customHeight="1">
      <c r="A430" s="37">
        <v>31</v>
      </c>
      <c r="B430" s="40" t="s">
        <v>222</v>
      </c>
      <c r="C430" s="38">
        <v>10519.3</v>
      </c>
      <c r="D430" s="33">
        <v>38178.24</v>
      </c>
      <c r="E430" s="33">
        <f>C430*0.79*6</f>
        <v>49861.481999999996</v>
      </c>
      <c r="F430" s="33">
        <f>C430*0.84*6</f>
        <v>53017.272</v>
      </c>
      <c r="G430" s="33">
        <f>E430+F430</f>
        <v>102878.75399999999</v>
      </c>
      <c r="H430" s="33">
        <f>D430+G430</f>
        <v>141056.99399999998</v>
      </c>
      <c r="I430" s="7" t="s">
        <v>22</v>
      </c>
      <c r="J430" s="7">
        <v>50</v>
      </c>
      <c r="K430" s="7">
        <f>J430*398.55</f>
        <v>19927.5</v>
      </c>
      <c r="L430" s="8"/>
    </row>
    <row r="431" spans="1:12" ht="15.75" customHeight="1">
      <c r="A431" s="37"/>
      <c r="B431" s="40"/>
      <c r="C431" s="38"/>
      <c r="D431" s="33"/>
      <c r="E431" s="33"/>
      <c r="F431" s="33"/>
      <c r="G431" s="33"/>
      <c r="H431" s="33"/>
      <c r="I431" s="7" t="s">
        <v>21</v>
      </c>
      <c r="J431" s="7">
        <v>100</v>
      </c>
      <c r="K431" s="7">
        <f>J431*295</f>
        <v>29500</v>
      </c>
      <c r="L431" s="8"/>
    </row>
    <row r="432" spans="1:12" ht="21" customHeight="1">
      <c r="A432" s="37"/>
      <c r="B432" s="40"/>
      <c r="C432" s="38"/>
      <c r="D432" s="33"/>
      <c r="E432" s="33"/>
      <c r="F432" s="33"/>
      <c r="G432" s="33"/>
      <c r="H432" s="33"/>
      <c r="I432" s="7" t="s">
        <v>27</v>
      </c>
      <c r="J432" s="7">
        <v>5.4</v>
      </c>
      <c r="K432" s="7">
        <f>J432*384.64</f>
        <v>2077.056</v>
      </c>
      <c r="L432" s="8"/>
    </row>
    <row r="433" spans="1:12" ht="17.25" customHeight="1">
      <c r="A433" s="37"/>
      <c r="B433" s="40"/>
      <c r="C433" s="38"/>
      <c r="D433" s="33"/>
      <c r="E433" s="33"/>
      <c r="F433" s="33"/>
      <c r="G433" s="33"/>
      <c r="H433" s="33"/>
      <c r="I433" s="7" t="s">
        <v>18</v>
      </c>
      <c r="J433" s="7">
        <v>8</v>
      </c>
      <c r="K433" s="7">
        <f>J433*714.05</f>
        <v>5712.4</v>
      </c>
      <c r="L433" s="8"/>
    </row>
    <row r="434" spans="1:12" ht="18" customHeight="1">
      <c r="A434" s="37"/>
      <c r="B434" s="40"/>
      <c r="C434" s="38"/>
      <c r="D434" s="33"/>
      <c r="E434" s="33"/>
      <c r="F434" s="33"/>
      <c r="G434" s="33"/>
      <c r="H434" s="33"/>
      <c r="I434" s="7" t="s">
        <v>33</v>
      </c>
      <c r="J434" s="7">
        <v>2</v>
      </c>
      <c r="K434" s="7">
        <f>J434*4200</f>
        <v>8400</v>
      </c>
      <c r="L434" s="8"/>
    </row>
    <row r="435" spans="1:12" ht="15" customHeight="1">
      <c r="A435" s="37"/>
      <c r="B435" s="40"/>
      <c r="C435" s="38"/>
      <c r="D435" s="33"/>
      <c r="E435" s="33"/>
      <c r="F435" s="33"/>
      <c r="G435" s="33"/>
      <c r="H435" s="33"/>
      <c r="I435" s="7" t="s">
        <v>213</v>
      </c>
      <c r="J435" s="7">
        <v>1.6</v>
      </c>
      <c r="K435" s="7">
        <f>J435*3472.98</f>
        <v>5556.768</v>
      </c>
      <c r="L435" s="8"/>
    </row>
    <row r="436" spans="1:12" ht="18" customHeight="1">
      <c r="A436" s="37"/>
      <c r="B436" s="40"/>
      <c r="C436" s="38"/>
      <c r="D436" s="33"/>
      <c r="E436" s="33"/>
      <c r="F436" s="33"/>
      <c r="G436" s="33"/>
      <c r="H436" s="33"/>
      <c r="I436" s="7" t="s">
        <v>207</v>
      </c>
      <c r="J436" s="7">
        <v>1</v>
      </c>
      <c r="K436" s="7">
        <f>J436*4272.21</f>
        <v>4272.21</v>
      </c>
      <c r="L436" s="8"/>
    </row>
    <row r="437" spans="1:12" ht="20.25" customHeight="1">
      <c r="A437" s="37"/>
      <c r="B437" s="40"/>
      <c r="C437" s="38"/>
      <c r="D437" s="33"/>
      <c r="E437" s="33"/>
      <c r="F437" s="33"/>
      <c r="G437" s="33"/>
      <c r="H437" s="33"/>
      <c r="I437" s="7" t="s">
        <v>93</v>
      </c>
      <c r="J437" s="7"/>
      <c r="K437" s="7">
        <v>65611.06</v>
      </c>
      <c r="L437" s="8"/>
    </row>
    <row r="438" spans="1:12" ht="30" customHeight="1">
      <c r="A438" s="37">
        <v>32</v>
      </c>
      <c r="B438" s="40" t="s">
        <v>223</v>
      </c>
      <c r="C438" s="38">
        <v>13657.3</v>
      </c>
      <c r="D438" s="33">
        <v>76656.28</v>
      </c>
      <c r="E438" s="33">
        <f>C438*0.79*6</f>
        <v>64735.602</v>
      </c>
      <c r="F438" s="33">
        <f>C438*0.84*6</f>
        <v>68832.792</v>
      </c>
      <c r="G438" s="33">
        <f>E438+F438</f>
        <v>133568.394</v>
      </c>
      <c r="H438" s="33">
        <f>D438+G438</f>
        <v>210224.674</v>
      </c>
      <c r="I438" s="7" t="s">
        <v>22</v>
      </c>
      <c r="J438" s="7">
        <v>100</v>
      </c>
      <c r="K438" s="7">
        <f>J438*398.55</f>
        <v>39855</v>
      </c>
      <c r="L438" s="8"/>
    </row>
    <row r="439" spans="1:12" ht="30" customHeight="1">
      <c r="A439" s="37"/>
      <c r="B439" s="40"/>
      <c r="C439" s="38"/>
      <c r="D439" s="33"/>
      <c r="E439" s="33"/>
      <c r="F439" s="33"/>
      <c r="G439" s="33"/>
      <c r="H439" s="33"/>
      <c r="I439" s="7" t="s">
        <v>21</v>
      </c>
      <c r="J439" s="7">
        <v>100</v>
      </c>
      <c r="K439" s="7">
        <f>J439*295</f>
        <v>29500</v>
      </c>
      <c r="L439" s="8"/>
    </row>
    <row r="440" spans="1:12" ht="30" customHeight="1">
      <c r="A440" s="37"/>
      <c r="B440" s="40"/>
      <c r="C440" s="38"/>
      <c r="D440" s="33"/>
      <c r="E440" s="33"/>
      <c r="F440" s="33"/>
      <c r="G440" s="33"/>
      <c r="H440" s="33"/>
      <c r="I440" s="7" t="s">
        <v>77</v>
      </c>
      <c r="J440" s="7">
        <v>12</v>
      </c>
      <c r="K440" s="7">
        <f>J440*1818.18</f>
        <v>21818.16</v>
      </c>
      <c r="L440" s="8"/>
    </row>
    <row r="441" spans="1:12" ht="30" customHeight="1">
      <c r="A441" s="37"/>
      <c r="B441" s="40"/>
      <c r="C441" s="38"/>
      <c r="D441" s="33"/>
      <c r="E441" s="33"/>
      <c r="F441" s="33"/>
      <c r="G441" s="33"/>
      <c r="H441" s="33"/>
      <c r="I441" s="7" t="s">
        <v>57</v>
      </c>
      <c r="J441" s="7">
        <v>3.5</v>
      </c>
      <c r="K441" s="7">
        <f>J441*967.9</f>
        <v>3387.65</v>
      </c>
      <c r="L441" s="8"/>
    </row>
    <row r="442" spans="1:12" ht="30" customHeight="1">
      <c r="A442" s="37"/>
      <c r="B442" s="40"/>
      <c r="C442" s="38"/>
      <c r="D442" s="33"/>
      <c r="E442" s="33"/>
      <c r="F442" s="33"/>
      <c r="G442" s="33"/>
      <c r="H442" s="33"/>
      <c r="I442" s="7" t="s">
        <v>93</v>
      </c>
      <c r="J442" s="7"/>
      <c r="K442" s="7">
        <v>115663.86</v>
      </c>
      <c r="L442" s="8"/>
    </row>
    <row r="443" spans="1:12" ht="30" customHeight="1">
      <c r="A443" s="37">
        <v>33</v>
      </c>
      <c r="B443" s="40" t="s">
        <v>224</v>
      </c>
      <c r="C443" s="38">
        <v>5985.4</v>
      </c>
      <c r="D443" s="33">
        <v>31911.75</v>
      </c>
      <c r="E443" s="33">
        <f>C443*0.79*6</f>
        <v>28370.796000000002</v>
      </c>
      <c r="F443" s="33">
        <f>C443*0.84*6</f>
        <v>30166.415999999997</v>
      </c>
      <c r="G443" s="33">
        <f>E443+F443</f>
        <v>58537.212</v>
      </c>
      <c r="H443" s="33">
        <f>D443+G443</f>
        <v>90448.962</v>
      </c>
      <c r="I443" s="7" t="s">
        <v>21</v>
      </c>
      <c r="J443" s="7">
        <v>50</v>
      </c>
      <c r="K443" s="7">
        <f>J443*295</f>
        <v>14750</v>
      </c>
      <c r="L443" s="8"/>
    </row>
    <row r="444" spans="1:12" ht="30" customHeight="1">
      <c r="A444" s="37"/>
      <c r="B444" s="40"/>
      <c r="C444" s="38"/>
      <c r="D444" s="33"/>
      <c r="E444" s="33"/>
      <c r="F444" s="33"/>
      <c r="G444" s="33"/>
      <c r="H444" s="33"/>
      <c r="I444" s="7" t="s">
        <v>93</v>
      </c>
      <c r="J444" s="7"/>
      <c r="K444" s="7">
        <v>75698.96</v>
      </c>
      <c r="L444" s="8"/>
    </row>
    <row r="445" spans="1:12" ht="18.75" customHeight="1">
      <c r="A445" s="37">
        <v>34</v>
      </c>
      <c r="B445" s="40" t="s">
        <v>225</v>
      </c>
      <c r="C445" s="38">
        <v>10554.2</v>
      </c>
      <c r="D445" s="33">
        <v>135244.68</v>
      </c>
      <c r="E445" s="33">
        <f>C445*0.79*6</f>
        <v>50026.90800000001</v>
      </c>
      <c r="F445" s="33">
        <f>C445*0.84*6</f>
        <v>53193.168000000005</v>
      </c>
      <c r="G445" s="33">
        <f>E445+F445</f>
        <v>103220.07600000002</v>
      </c>
      <c r="H445" s="33">
        <f>D445+G445</f>
        <v>238464.756</v>
      </c>
      <c r="I445" s="7" t="s">
        <v>21</v>
      </c>
      <c r="J445" s="7">
        <v>39.1</v>
      </c>
      <c r="K445" s="7">
        <f>J445*295</f>
        <v>11534.5</v>
      </c>
      <c r="L445" s="8"/>
    </row>
    <row r="446" spans="1:12" ht="16.5" customHeight="1">
      <c r="A446" s="37"/>
      <c r="B446" s="40"/>
      <c r="C446" s="38"/>
      <c r="D446" s="33"/>
      <c r="E446" s="33"/>
      <c r="F446" s="33"/>
      <c r="G446" s="33"/>
      <c r="H446" s="33"/>
      <c r="I446" s="7" t="s">
        <v>207</v>
      </c>
      <c r="J446" s="7">
        <v>9</v>
      </c>
      <c r="K446" s="7">
        <f>J446*4272.21</f>
        <v>38449.89</v>
      </c>
      <c r="L446" s="8"/>
    </row>
    <row r="447" spans="1:12" ht="16.5" customHeight="1">
      <c r="A447" s="37"/>
      <c r="B447" s="40"/>
      <c r="C447" s="38"/>
      <c r="D447" s="33"/>
      <c r="E447" s="33"/>
      <c r="F447" s="33"/>
      <c r="G447" s="33"/>
      <c r="H447" s="33"/>
      <c r="I447" s="7" t="s">
        <v>77</v>
      </c>
      <c r="J447" s="7">
        <v>24</v>
      </c>
      <c r="K447" s="7">
        <f>J447*1818.18</f>
        <v>43636.32</v>
      </c>
      <c r="L447" s="8"/>
    </row>
    <row r="448" spans="1:12" ht="13.5" customHeight="1">
      <c r="A448" s="37"/>
      <c r="B448" s="40"/>
      <c r="C448" s="38"/>
      <c r="D448" s="33"/>
      <c r="E448" s="33"/>
      <c r="F448" s="33"/>
      <c r="G448" s="33"/>
      <c r="H448" s="33"/>
      <c r="I448" s="7" t="s">
        <v>226</v>
      </c>
      <c r="J448" s="7">
        <v>3</v>
      </c>
      <c r="K448" s="7">
        <f>J448*4200</f>
        <v>12600</v>
      </c>
      <c r="L448" s="8"/>
    </row>
    <row r="449" spans="1:12" ht="20.25" customHeight="1">
      <c r="A449" s="37"/>
      <c r="B449" s="40"/>
      <c r="C449" s="38"/>
      <c r="D449" s="33"/>
      <c r="E449" s="33"/>
      <c r="F449" s="33"/>
      <c r="G449" s="33"/>
      <c r="H449" s="33"/>
      <c r="I449" s="7" t="s">
        <v>93</v>
      </c>
      <c r="J449" s="7"/>
      <c r="K449" s="7">
        <v>132244.05</v>
      </c>
      <c r="L449" s="8"/>
    </row>
    <row r="450" spans="1:12" ht="30" customHeight="1">
      <c r="A450" s="37">
        <v>35</v>
      </c>
      <c r="B450" s="40" t="s">
        <v>227</v>
      </c>
      <c r="C450" s="38">
        <v>10622.1</v>
      </c>
      <c r="D450" s="33">
        <v>2828.24</v>
      </c>
      <c r="E450" s="33">
        <f>C450*0.79*6</f>
        <v>50348.754</v>
      </c>
      <c r="F450" s="33">
        <f>C450*0.84*6</f>
        <v>53535.384000000005</v>
      </c>
      <c r="G450" s="33">
        <f>E450+F450</f>
        <v>103884.138</v>
      </c>
      <c r="H450" s="33">
        <f>D450+G450</f>
        <v>106712.37800000001</v>
      </c>
      <c r="I450" s="7" t="s">
        <v>21</v>
      </c>
      <c r="J450" s="7">
        <v>115</v>
      </c>
      <c r="K450" s="7">
        <f>J450*295</f>
        <v>33925</v>
      </c>
      <c r="L450" s="8"/>
    </row>
    <row r="451" spans="1:12" ht="30" customHeight="1">
      <c r="A451" s="37"/>
      <c r="B451" s="40"/>
      <c r="C451" s="38"/>
      <c r="D451" s="33"/>
      <c r="E451" s="33"/>
      <c r="F451" s="33"/>
      <c r="G451" s="33"/>
      <c r="H451" s="33"/>
      <c r="I451" s="7" t="s">
        <v>93</v>
      </c>
      <c r="J451" s="7"/>
      <c r="K451" s="7">
        <v>72787.38</v>
      </c>
      <c r="L451" s="8"/>
    </row>
    <row r="452" spans="1:12" ht="30" customHeight="1">
      <c r="A452" s="37">
        <v>36</v>
      </c>
      <c r="B452" s="40" t="s">
        <v>228</v>
      </c>
      <c r="C452" s="38">
        <v>13574.5</v>
      </c>
      <c r="D452" s="33">
        <v>31809.91</v>
      </c>
      <c r="E452" s="33">
        <f>C452*0.79*6</f>
        <v>64343.130000000005</v>
      </c>
      <c r="F452" s="33">
        <f>C452*0.84*6</f>
        <v>68415.48</v>
      </c>
      <c r="G452" s="33">
        <f>E452+F452</f>
        <v>132758.61</v>
      </c>
      <c r="H452" s="33">
        <f>D452+G452</f>
        <v>164568.52</v>
      </c>
      <c r="I452" s="7" t="s">
        <v>22</v>
      </c>
      <c r="J452" s="7">
        <v>100</v>
      </c>
      <c r="K452" s="7">
        <f>J452*279.97</f>
        <v>27997.000000000004</v>
      </c>
      <c r="L452" s="8"/>
    </row>
    <row r="453" spans="1:12" ht="30" customHeight="1">
      <c r="A453" s="37"/>
      <c r="B453" s="40"/>
      <c r="C453" s="38"/>
      <c r="D453" s="33"/>
      <c r="E453" s="33"/>
      <c r="F453" s="33"/>
      <c r="G453" s="33"/>
      <c r="H453" s="33"/>
      <c r="I453" s="7" t="s">
        <v>21</v>
      </c>
      <c r="J453" s="7">
        <v>50</v>
      </c>
      <c r="K453" s="7">
        <f>J453*295</f>
        <v>14750</v>
      </c>
      <c r="L453" s="8"/>
    </row>
    <row r="454" spans="1:12" ht="30" customHeight="1">
      <c r="A454" s="37"/>
      <c r="B454" s="40"/>
      <c r="C454" s="38"/>
      <c r="D454" s="33"/>
      <c r="E454" s="33"/>
      <c r="F454" s="33"/>
      <c r="G454" s="33"/>
      <c r="H454" s="33"/>
      <c r="I454" s="7" t="s">
        <v>207</v>
      </c>
      <c r="J454" s="7">
        <v>13</v>
      </c>
      <c r="K454" s="7">
        <f>J454*4272.21</f>
        <v>55538.73</v>
      </c>
      <c r="L454" s="8"/>
    </row>
    <row r="455" spans="1:12" ht="30" customHeight="1">
      <c r="A455" s="37"/>
      <c r="B455" s="40"/>
      <c r="C455" s="38"/>
      <c r="D455" s="33"/>
      <c r="E455" s="33"/>
      <c r="F455" s="33"/>
      <c r="G455" s="33"/>
      <c r="H455" s="33"/>
      <c r="I455" s="7" t="s">
        <v>93</v>
      </c>
      <c r="J455" s="7"/>
      <c r="K455" s="7">
        <v>66282.79</v>
      </c>
      <c r="L455" s="8"/>
    </row>
    <row r="456" spans="1:12" ht="47.25" customHeight="1">
      <c r="A456" s="3">
        <v>37</v>
      </c>
      <c r="B456" s="5" t="s">
        <v>229</v>
      </c>
      <c r="C456" s="6">
        <v>5945.2</v>
      </c>
      <c r="D456" s="7">
        <v>-119973.54</v>
      </c>
      <c r="E456" s="7">
        <f>C456*0.79*6</f>
        <v>28180.248</v>
      </c>
      <c r="F456" s="7">
        <f>C456*0.84*6</f>
        <v>29963.807999999997</v>
      </c>
      <c r="G456" s="7">
        <f>E456+F456</f>
        <v>58144.056</v>
      </c>
      <c r="H456" s="7">
        <f>D456+G456</f>
        <v>-61829.484</v>
      </c>
      <c r="I456" s="7"/>
      <c r="J456" s="7"/>
      <c r="K456" s="7"/>
      <c r="L456" s="8"/>
    </row>
    <row r="457" spans="1:12" ht="30" customHeight="1">
      <c r="A457" s="37">
        <v>38</v>
      </c>
      <c r="B457" s="40" t="s">
        <v>230</v>
      </c>
      <c r="C457" s="35">
        <v>6082.2</v>
      </c>
      <c r="D457" s="33">
        <v>81363.67</v>
      </c>
      <c r="E457" s="33">
        <f>C457*0.79*6</f>
        <v>28829.628</v>
      </c>
      <c r="F457" s="33">
        <f>C457*0.84*6</f>
        <v>30654.288</v>
      </c>
      <c r="G457" s="33">
        <f>E457+F457</f>
        <v>59483.916</v>
      </c>
      <c r="H457" s="33">
        <f>D457+G457</f>
        <v>140847.586</v>
      </c>
      <c r="I457" s="7" t="s">
        <v>21</v>
      </c>
      <c r="J457" s="7">
        <v>10</v>
      </c>
      <c r="K457" s="7">
        <f>J457*295</f>
        <v>2950</v>
      </c>
      <c r="L457" s="8"/>
    </row>
    <row r="458" spans="1:12" ht="30" customHeight="1">
      <c r="A458" s="37"/>
      <c r="B458" s="40"/>
      <c r="C458" s="35"/>
      <c r="D458" s="33"/>
      <c r="E458" s="33"/>
      <c r="F458" s="33"/>
      <c r="G458" s="33"/>
      <c r="H458" s="33"/>
      <c r="I458" s="7" t="s">
        <v>93</v>
      </c>
      <c r="J458" s="7"/>
      <c r="K458" s="7">
        <v>137897.59</v>
      </c>
      <c r="L458" s="8"/>
    </row>
    <row r="459" spans="1:12" ht="30" customHeight="1">
      <c r="A459" s="37">
        <v>39</v>
      </c>
      <c r="B459" s="40" t="s">
        <v>231</v>
      </c>
      <c r="C459" s="35">
        <v>6009.2</v>
      </c>
      <c r="D459" s="33">
        <v>54939.97</v>
      </c>
      <c r="E459" s="33">
        <f>C459*0.79*6</f>
        <v>28483.608</v>
      </c>
      <c r="F459" s="33">
        <f>C459*0.84*6</f>
        <v>30286.368000000002</v>
      </c>
      <c r="G459" s="33">
        <f>E459+F459</f>
        <v>58769.976</v>
      </c>
      <c r="H459" s="33">
        <f>D459+G459</f>
        <v>113709.946</v>
      </c>
      <c r="I459" s="7" t="s">
        <v>21</v>
      </c>
      <c r="J459" s="7">
        <v>30</v>
      </c>
      <c r="K459" s="7">
        <f>J459*295</f>
        <v>8850</v>
      </c>
      <c r="L459" s="8"/>
    </row>
    <row r="460" spans="1:12" ht="30" customHeight="1">
      <c r="A460" s="37"/>
      <c r="B460" s="40"/>
      <c r="C460" s="35"/>
      <c r="D460" s="33"/>
      <c r="E460" s="33"/>
      <c r="F460" s="33"/>
      <c r="G460" s="33"/>
      <c r="H460" s="33"/>
      <c r="I460" s="7" t="s">
        <v>22</v>
      </c>
      <c r="J460" s="7">
        <v>70</v>
      </c>
      <c r="K460" s="7">
        <f>J460*398.55</f>
        <v>27898.5</v>
      </c>
      <c r="L460" s="8"/>
    </row>
    <row r="461" spans="1:12" ht="30" customHeight="1">
      <c r="A461" s="37"/>
      <c r="B461" s="40"/>
      <c r="C461" s="35"/>
      <c r="D461" s="33"/>
      <c r="E461" s="33"/>
      <c r="F461" s="33"/>
      <c r="G461" s="33"/>
      <c r="H461" s="33"/>
      <c r="I461" s="7" t="s">
        <v>93</v>
      </c>
      <c r="J461" s="7"/>
      <c r="K461" s="7">
        <v>76961.45</v>
      </c>
      <c r="L461" s="8"/>
    </row>
    <row r="462" spans="1:12" ht="30" customHeight="1">
      <c r="A462" s="3">
        <v>40</v>
      </c>
      <c r="B462" s="5" t="s">
        <v>232</v>
      </c>
      <c r="C462" s="20">
        <v>5990.7</v>
      </c>
      <c r="D462" s="7">
        <v>44918.58</v>
      </c>
      <c r="E462" s="7">
        <f>C462*0.79*6</f>
        <v>28395.918</v>
      </c>
      <c r="F462" s="7">
        <f>C462*0.84*6</f>
        <v>30193.128</v>
      </c>
      <c r="G462" s="7">
        <f>E462+F462</f>
        <v>58589.046</v>
      </c>
      <c r="H462" s="7">
        <f>D462+G462</f>
        <v>103507.626</v>
      </c>
      <c r="I462" s="7" t="s">
        <v>93</v>
      </c>
      <c r="J462" s="7"/>
      <c r="K462" s="7">
        <v>103507.63</v>
      </c>
      <c r="L462" s="8"/>
    </row>
    <row r="463" spans="1:12" ht="30" customHeight="1">
      <c r="A463" s="3">
        <v>41</v>
      </c>
      <c r="B463" s="5" t="s">
        <v>233</v>
      </c>
      <c r="C463" s="20">
        <v>8129.4</v>
      </c>
      <c r="D463" s="7">
        <v>-58669.79</v>
      </c>
      <c r="E463" s="7">
        <f>C463*0.79*6</f>
        <v>38533.356</v>
      </c>
      <c r="F463" s="7">
        <f>C463*0.84*6</f>
        <v>40972.17599999999</v>
      </c>
      <c r="G463" s="7">
        <f>E463+F463</f>
        <v>79505.53199999999</v>
      </c>
      <c r="H463" s="7">
        <f>D463+G463</f>
        <v>20835.74199999999</v>
      </c>
      <c r="I463" s="7" t="s">
        <v>91</v>
      </c>
      <c r="J463" s="7"/>
      <c r="K463" s="7"/>
      <c r="L463" s="8"/>
    </row>
    <row r="464" spans="1:12" ht="30" customHeight="1">
      <c r="A464" s="37">
        <v>42</v>
      </c>
      <c r="B464" s="42" t="s">
        <v>234</v>
      </c>
      <c r="C464" s="35">
        <v>5993.5</v>
      </c>
      <c r="D464" s="33">
        <v>32499.11</v>
      </c>
      <c r="E464" s="33">
        <f>C464*0.79*6</f>
        <v>28409.19</v>
      </c>
      <c r="F464" s="33">
        <f>C464*0.84*6</f>
        <v>30207.239999999998</v>
      </c>
      <c r="G464" s="33">
        <f>E464+F464</f>
        <v>58616.42999999999</v>
      </c>
      <c r="H464" s="33">
        <f>D464+G464</f>
        <v>91115.54</v>
      </c>
      <c r="I464" s="7" t="s">
        <v>21</v>
      </c>
      <c r="J464" s="7">
        <v>30</v>
      </c>
      <c r="K464" s="7">
        <f>J464*295</f>
        <v>8850</v>
      </c>
      <c r="L464" s="8"/>
    </row>
    <row r="465" spans="1:12" ht="30" customHeight="1">
      <c r="A465" s="37"/>
      <c r="B465" s="43"/>
      <c r="C465" s="35"/>
      <c r="D465" s="33"/>
      <c r="E465" s="33"/>
      <c r="F465" s="33"/>
      <c r="G465" s="33"/>
      <c r="H465" s="33"/>
      <c r="I465" s="7" t="s">
        <v>33</v>
      </c>
      <c r="J465" s="7">
        <v>4</v>
      </c>
      <c r="K465" s="7">
        <f>J465*4200</f>
        <v>16800</v>
      </c>
      <c r="L465" s="8"/>
    </row>
    <row r="466" spans="1:12" ht="30" customHeight="1">
      <c r="A466" s="37"/>
      <c r="B466" s="44"/>
      <c r="C466" s="35"/>
      <c r="D466" s="33"/>
      <c r="E466" s="33"/>
      <c r="F466" s="33"/>
      <c r="G466" s="33"/>
      <c r="H466" s="33"/>
      <c r="I466" s="7" t="s">
        <v>93</v>
      </c>
      <c r="J466" s="7"/>
      <c r="K466" s="7">
        <v>65465.54</v>
      </c>
      <c r="L466" s="8"/>
    </row>
    <row r="467" spans="1:12" ht="30" customHeight="1">
      <c r="A467" s="3">
        <v>43</v>
      </c>
      <c r="B467" s="5" t="s">
        <v>235</v>
      </c>
      <c r="C467" s="20">
        <v>6008.8</v>
      </c>
      <c r="D467" s="7">
        <v>72962.35</v>
      </c>
      <c r="E467" s="7">
        <f>C467*0.79*6</f>
        <v>28481.712</v>
      </c>
      <c r="F467" s="7">
        <f>C467*0.84*6</f>
        <v>30284.352</v>
      </c>
      <c r="G467" s="7">
        <f>E467+F467</f>
        <v>58766.064</v>
      </c>
      <c r="H467" s="7">
        <f>D467+G467</f>
        <v>131728.414</v>
      </c>
      <c r="I467" s="7" t="s">
        <v>93</v>
      </c>
      <c r="J467" s="7"/>
      <c r="K467" s="7">
        <v>131728.41</v>
      </c>
      <c r="L467" s="8"/>
    </row>
    <row r="468" spans="1:12" ht="20.25" customHeight="1">
      <c r="A468" s="37">
        <v>44</v>
      </c>
      <c r="B468" s="40" t="s">
        <v>236</v>
      </c>
      <c r="C468" s="35">
        <v>20084.9</v>
      </c>
      <c r="D468" s="33">
        <v>79495.67</v>
      </c>
      <c r="E468" s="33">
        <f>C468*0.79*6</f>
        <v>95202.426</v>
      </c>
      <c r="F468" s="33">
        <f>C468*0.84*6</f>
        <v>101227.896</v>
      </c>
      <c r="G468" s="33">
        <f>E468+F468</f>
        <v>196430.322</v>
      </c>
      <c r="H468" s="33">
        <f>D468+G468</f>
        <v>275925.99199999997</v>
      </c>
      <c r="I468" s="7" t="s">
        <v>21</v>
      </c>
      <c r="J468" s="7">
        <v>150</v>
      </c>
      <c r="K468" s="7">
        <f>J468*295</f>
        <v>44250</v>
      </c>
      <c r="L468" s="8"/>
    </row>
    <row r="469" spans="1:12" ht="16.5" customHeight="1">
      <c r="A469" s="37"/>
      <c r="B469" s="40"/>
      <c r="C469" s="35"/>
      <c r="D469" s="33"/>
      <c r="E469" s="33"/>
      <c r="F469" s="33"/>
      <c r="G469" s="33"/>
      <c r="H469" s="33"/>
      <c r="I469" s="7" t="s">
        <v>22</v>
      </c>
      <c r="J469" s="7">
        <v>160.8</v>
      </c>
      <c r="K469" s="7">
        <f>J469*398.55</f>
        <v>64086.840000000004</v>
      </c>
      <c r="L469" s="8"/>
    </row>
    <row r="470" spans="1:12" ht="17.25" customHeight="1">
      <c r="A470" s="37"/>
      <c r="B470" s="40"/>
      <c r="C470" s="35"/>
      <c r="D470" s="33"/>
      <c r="E470" s="33"/>
      <c r="F470" s="33"/>
      <c r="G470" s="33"/>
      <c r="H470" s="33"/>
      <c r="I470" s="7" t="s">
        <v>27</v>
      </c>
      <c r="J470" s="7">
        <v>40</v>
      </c>
      <c r="K470" s="7">
        <f>J470*384.64</f>
        <v>15385.599999999999</v>
      </c>
      <c r="L470" s="8"/>
    </row>
    <row r="471" spans="1:12" ht="23.25" customHeight="1">
      <c r="A471" s="37"/>
      <c r="B471" s="40"/>
      <c r="C471" s="35"/>
      <c r="D471" s="33"/>
      <c r="E471" s="33"/>
      <c r="F471" s="33"/>
      <c r="G471" s="33"/>
      <c r="H471" s="33"/>
      <c r="I471" s="7" t="s">
        <v>93</v>
      </c>
      <c r="J471" s="7"/>
      <c r="K471" s="7">
        <v>152203.55</v>
      </c>
      <c r="L471" s="8"/>
    </row>
    <row r="472" spans="1:12" ht="21.75" customHeight="1">
      <c r="A472" s="37">
        <v>45</v>
      </c>
      <c r="B472" s="40" t="s">
        <v>237</v>
      </c>
      <c r="C472" s="35">
        <v>8190</v>
      </c>
      <c r="D472" s="33">
        <v>72910.42</v>
      </c>
      <c r="E472" s="33">
        <f>C472*0.79*6</f>
        <v>38820.600000000006</v>
      </c>
      <c r="F472" s="33">
        <f>C472*0.84*6</f>
        <v>41277.6</v>
      </c>
      <c r="G472" s="33">
        <f>E472+F472</f>
        <v>80098.20000000001</v>
      </c>
      <c r="H472" s="33">
        <f>D472+G472</f>
        <v>153008.62</v>
      </c>
      <c r="I472" s="7" t="s">
        <v>21</v>
      </c>
      <c r="J472" s="7">
        <v>70</v>
      </c>
      <c r="K472" s="7">
        <f>J472*295</f>
        <v>20650</v>
      </c>
      <c r="L472" s="8"/>
    </row>
    <row r="473" spans="1:12" ht="16.5" customHeight="1">
      <c r="A473" s="37"/>
      <c r="B473" s="40"/>
      <c r="C473" s="35"/>
      <c r="D473" s="33"/>
      <c r="E473" s="33"/>
      <c r="F473" s="33"/>
      <c r="G473" s="33"/>
      <c r="H473" s="33"/>
      <c r="I473" s="7" t="s">
        <v>22</v>
      </c>
      <c r="J473" s="7">
        <v>100</v>
      </c>
      <c r="K473" s="7">
        <f>J473*398.55</f>
        <v>39855</v>
      </c>
      <c r="L473" s="8"/>
    </row>
    <row r="474" spans="1:12" ht="18" customHeight="1">
      <c r="A474" s="37"/>
      <c r="B474" s="40"/>
      <c r="C474" s="35"/>
      <c r="D474" s="33"/>
      <c r="E474" s="33"/>
      <c r="F474" s="33"/>
      <c r="G474" s="33"/>
      <c r="H474" s="33"/>
      <c r="I474" s="7" t="s">
        <v>27</v>
      </c>
      <c r="J474" s="7">
        <v>35</v>
      </c>
      <c r="K474" s="7">
        <f>J474*384.64</f>
        <v>13462.4</v>
      </c>
      <c r="L474" s="8"/>
    </row>
    <row r="475" spans="1:12" ht="13.5" customHeight="1">
      <c r="A475" s="37"/>
      <c r="B475" s="40"/>
      <c r="C475" s="35"/>
      <c r="D475" s="33"/>
      <c r="E475" s="33"/>
      <c r="F475" s="33"/>
      <c r="G475" s="33"/>
      <c r="H475" s="33"/>
      <c r="I475" s="7" t="s">
        <v>93</v>
      </c>
      <c r="J475" s="7"/>
      <c r="K475" s="7">
        <v>79041.22</v>
      </c>
      <c r="L475" s="8"/>
    </row>
    <row r="476" spans="1:12" ht="24" customHeight="1">
      <c r="A476" s="3"/>
      <c r="B476" s="12" t="s">
        <v>79</v>
      </c>
      <c r="C476" s="17">
        <f aca="true" t="shared" si="3" ref="C476:H476">SUM(C331:C475)</f>
        <v>496086.9</v>
      </c>
      <c r="D476" s="17">
        <f t="shared" si="3"/>
        <v>2167570.1799999997</v>
      </c>
      <c r="E476" s="17">
        <f t="shared" si="3"/>
        <v>2351451.9059999995</v>
      </c>
      <c r="F476" s="17">
        <f t="shared" si="3"/>
        <v>2500277.9760000007</v>
      </c>
      <c r="G476" s="17">
        <f t="shared" si="3"/>
        <v>4851729.881999999</v>
      </c>
      <c r="H476" s="17">
        <f t="shared" si="3"/>
        <v>7019300.061999996</v>
      </c>
      <c r="I476" s="23"/>
      <c r="J476" s="24"/>
      <c r="K476" s="17">
        <f>SUM(K331:K475)</f>
        <v>6268855.48</v>
      </c>
      <c r="L476" s="8"/>
    </row>
    <row r="477" spans="1:12" ht="27" customHeight="1">
      <c r="A477" s="36" t="s">
        <v>238</v>
      </c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8"/>
    </row>
    <row r="478" spans="1:12" ht="18.75" customHeight="1">
      <c r="A478" s="37">
        <v>1</v>
      </c>
      <c r="B478" s="40" t="s">
        <v>239</v>
      </c>
      <c r="C478" s="35">
        <v>14210.8</v>
      </c>
      <c r="D478" s="33">
        <v>-18914.42</v>
      </c>
      <c r="E478" s="33">
        <f>C478*0.79*6</f>
        <v>67359.192</v>
      </c>
      <c r="F478" s="33">
        <f>C478*0.84*6</f>
        <v>71622.43199999999</v>
      </c>
      <c r="G478" s="33">
        <f>E478+F478</f>
        <v>138981.62399999998</v>
      </c>
      <c r="H478" s="33">
        <f>D478+G478</f>
        <v>120067.20399999998</v>
      </c>
      <c r="I478" s="7" t="s">
        <v>21</v>
      </c>
      <c r="J478" s="7">
        <v>83</v>
      </c>
      <c r="K478" s="7">
        <f>J478*295</f>
        <v>24485</v>
      </c>
      <c r="L478" s="8"/>
    </row>
    <row r="479" spans="1:12" ht="18" customHeight="1">
      <c r="A479" s="37"/>
      <c r="B479" s="40"/>
      <c r="C479" s="35"/>
      <c r="D479" s="33"/>
      <c r="E479" s="33"/>
      <c r="F479" s="33"/>
      <c r="G479" s="33"/>
      <c r="H479" s="33"/>
      <c r="I479" s="7" t="s">
        <v>18</v>
      </c>
      <c r="J479" s="7">
        <v>60</v>
      </c>
      <c r="K479" s="7">
        <f>J479*714.05</f>
        <v>42843</v>
      </c>
      <c r="L479" s="8"/>
    </row>
    <row r="480" spans="1:12" ht="30" customHeight="1">
      <c r="A480" s="37"/>
      <c r="B480" s="40"/>
      <c r="C480" s="35"/>
      <c r="D480" s="33"/>
      <c r="E480" s="33"/>
      <c r="F480" s="33"/>
      <c r="G480" s="33"/>
      <c r="H480" s="33"/>
      <c r="I480" s="7" t="s">
        <v>93</v>
      </c>
      <c r="J480" s="7"/>
      <c r="K480" s="7">
        <v>52739.2</v>
      </c>
      <c r="L480" s="8"/>
    </row>
    <row r="481" spans="1:12" ht="30" customHeight="1">
      <c r="A481" s="37">
        <v>2</v>
      </c>
      <c r="B481" s="40" t="s">
        <v>240</v>
      </c>
      <c r="C481" s="35">
        <v>12586.3</v>
      </c>
      <c r="D481" s="33">
        <v>-59016.2</v>
      </c>
      <c r="E481" s="33">
        <f>C481*0.79*6</f>
        <v>59659.062</v>
      </c>
      <c r="F481" s="33">
        <f>C481*0.84*6</f>
        <v>63434.95199999999</v>
      </c>
      <c r="G481" s="33">
        <f>E481+F481</f>
        <v>123094.014</v>
      </c>
      <c r="H481" s="33">
        <f>D481+G481</f>
        <v>64077.814</v>
      </c>
      <c r="I481" s="7" t="s">
        <v>33</v>
      </c>
      <c r="J481" s="7">
        <v>7</v>
      </c>
      <c r="K481" s="7">
        <f>J481*4200</f>
        <v>29400</v>
      </c>
      <c r="L481" s="8"/>
    </row>
    <row r="482" spans="1:12" ht="30" customHeight="1">
      <c r="A482" s="37"/>
      <c r="B482" s="40"/>
      <c r="C482" s="35"/>
      <c r="D482" s="33"/>
      <c r="E482" s="33"/>
      <c r="F482" s="33"/>
      <c r="G482" s="33"/>
      <c r="H482" s="33"/>
      <c r="I482" s="7" t="s">
        <v>226</v>
      </c>
      <c r="J482" s="7">
        <v>7</v>
      </c>
      <c r="K482" s="7">
        <f>J482*1230</f>
        <v>8610</v>
      </c>
      <c r="L482" s="8"/>
    </row>
    <row r="483" spans="1:12" ht="21.75" customHeight="1">
      <c r="A483" s="37"/>
      <c r="B483" s="40"/>
      <c r="C483" s="35"/>
      <c r="D483" s="33"/>
      <c r="E483" s="33"/>
      <c r="F483" s="33"/>
      <c r="G483" s="33"/>
      <c r="H483" s="33"/>
      <c r="I483" s="7" t="s">
        <v>27</v>
      </c>
      <c r="J483" s="7">
        <v>3.1</v>
      </c>
      <c r="K483" s="7">
        <f>J483*384.64</f>
        <v>1192.384</v>
      </c>
      <c r="L483" s="8"/>
    </row>
    <row r="484" spans="1:12" ht="18" customHeight="1">
      <c r="A484" s="37"/>
      <c r="B484" s="40"/>
      <c r="C484" s="35"/>
      <c r="D484" s="33"/>
      <c r="E484" s="33"/>
      <c r="F484" s="33"/>
      <c r="G484" s="33"/>
      <c r="H484" s="33"/>
      <c r="I484" s="7" t="s">
        <v>21</v>
      </c>
      <c r="J484" s="7">
        <v>78</v>
      </c>
      <c r="K484" s="7">
        <f>J484*295</f>
        <v>23010</v>
      </c>
      <c r="L484" s="8"/>
    </row>
    <row r="485" spans="1:12" ht="30" customHeight="1">
      <c r="A485" s="37"/>
      <c r="B485" s="40"/>
      <c r="C485" s="35"/>
      <c r="D485" s="33"/>
      <c r="E485" s="33"/>
      <c r="F485" s="33"/>
      <c r="G485" s="33"/>
      <c r="H485" s="33"/>
      <c r="I485" s="7" t="s">
        <v>22</v>
      </c>
      <c r="J485" s="7">
        <v>30</v>
      </c>
      <c r="K485" s="7">
        <f>J485*398.55</f>
        <v>11956.5</v>
      </c>
      <c r="L485" s="8"/>
    </row>
    <row r="486" spans="1:12" ht="19.5" customHeight="1">
      <c r="A486" s="37">
        <v>3</v>
      </c>
      <c r="B486" s="40" t="s">
        <v>241</v>
      </c>
      <c r="C486" s="35">
        <v>31428.4</v>
      </c>
      <c r="D486" s="33">
        <v>27433.86</v>
      </c>
      <c r="E486" s="33">
        <f>C486*0.79*6</f>
        <v>148970.616</v>
      </c>
      <c r="F486" s="33">
        <f>C486*0.84*6</f>
        <v>158399.136</v>
      </c>
      <c r="G486" s="33">
        <f>E486+F486</f>
        <v>307369.752</v>
      </c>
      <c r="H486" s="33">
        <f>D486+G486</f>
        <v>334803.61199999996</v>
      </c>
      <c r="I486" s="7" t="s">
        <v>21</v>
      </c>
      <c r="J486" s="7">
        <v>293</v>
      </c>
      <c r="K486" s="7">
        <f>J486*295</f>
        <v>86435</v>
      </c>
      <c r="L486" s="8"/>
    </row>
    <row r="487" spans="1:12" ht="30" customHeight="1">
      <c r="A487" s="37"/>
      <c r="B487" s="40"/>
      <c r="C487" s="35"/>
      <c r="D487" s="33"/>
      <c r="E487" s="33"/>
      <c r="F487" s="33"/>
      <c r="G487" s="33"/>
      <c r="H487" s="33"/>
      <c r="I487" s="7" t="s">
        <v>242</v>
      </c>
      <c r="J487" s="7">
        <v>2</v>
      </c>
      <c r="K487" s="7">
        <f>J487*30478.07</f>
        <v>60956.14</v>
      </c>
      <c r="L487" s="8"/>
    </row>
    <row r="488" spans="1:12" ht="30" customHeight="1">
      <c r="A488" s="37"/>
      <c r="B488" s="40"/>
      <c r="C488" s="35"/>
      <c r="D488" s="33"/>
      <c r="E488" s="33"/>
      <c r="F488" s="33"/>
      <c r="G488" s="33"/>
      <c r="H488" s="33"/>
      <c r="I488" s="7" t="s">
        <v>243</v>
      </c>
      <c r="J488" s="7">
        <v>3</v>
      </c>
      <c r="K488" s="7">
        <f>J488*6372</f>
        <v>19116</v>
      </c>
      <c r="L488" s="8"/>
    </row>
    <row r="489" spans="1:12" ht="30" customHeight="1">
      <c r="A489" s="37"/>
      <c r="B489" s="40"/>
      <c r="C489" s="35"/>
      <c r="D489" s="33"/>
      <c r="E489" s="33"/>
      <c r="F489" s="33"/>
      <c r="G489" s="33"/>
      <c r="H489" s="33"/>
      <c r="I489" s="7" t="s">
        <v>22</v>
      </c>
      <c r="J489" s="7">
        <v>200</v>
      </c>
      <c r="K489" s="7">
        <f>J489*398.55</f>
        <v>79710</v>
      </c>
      <c r="L489" s="8"/>
    </row>
    <row r="490" spans="1:12" ht="30" customHeight="1">
      <c r="A490" s="37"/>
      <c r="B490" s="40"/>
      <c r="C490" s="35"/>
      <c r="D490" s="33"/>
      <c r="E490" s="33"/>
      <c r="F490" s="33"/>
      <c r="G490" s="33"/>
      <c r="H490" s="33"/>
      <c r="I490" s="7" t="s">
        <v>93</v>
      </c>
      <c r="J490" s="7"/>
      <c r="K490" s="7">
        <v>88586.47</v>
      </c>
      <c r="L490" s="8"/>
    </row>
    <row r="491" spans="1:12" ht="30" customHeight="1">
      <c r="A491" s="37">
        <v>4</v>
      </c>
      <c r="B491" s="40" t="s">
        <v>244</v>
      </c>
      <c r="C491" s="35">
        <v>12544.3</v>
      </c>
      <c r="D491" s="33">
        <v>32003.37</v>
      </c>
      <c r="E491" s="33">
        <f>C491*0.79*6</f>
        <v>59459.981999999996</v>
      </c>
      <c r="F491" s="33">
        <f>C491*0.84*6</f>
        <v>63223.272</v>
      </c>
      <c r="G491" s="33">
        <f>E491+F491</f>
        <v>122683.25399999999</v>
      </c>
      <c r="H491" s="33">
        <f>D491+G491</f>
        <v>154686.62399999998</v>
      </c>
      <c r="I491" s="7" t="s">
        <v>22</v>
      </c>
      <c r="J491" s="7">
        <v>20</v>
      </c>
      <c r="K491" s="7">
        <f>J491*398.55</f>
        <v>7971</v>
      </c>
      <c r="L491" s="8"/>
    </row>
    <row r="492" spans="1:12" ht="17.25" customHeight="1">
      <c r="A492" s="37"/>
      <c r="B492" s="40"/>
      <c r="C492" s="35"/>
      <c r="D492" s="33"/>
      <c r="E492" s="33"/>
      <c r="F492" s="33"/>
      <c r="G492" s="33"/>
      <c r="H492" s="33"/>
      <c r="I492" s="7" t="s">
        <v>21</v>
      </c>
      <c r="J492" s="7">
        <v>110</v>
      </c>
      <c r="K492" s="7">
        <f>J492*295</f>
        <v>32450</v>
      </c>
      <c r="L492" s="8"/>
    </row>
    <row r="493" spans="1:12" ht="18.75" customHeight="1">
      <c r="A493" s="37"/>
      <c r="B493" s="40"/>
      <c r="C493" s="35"/>
      <c r="D493" s="33"/>
      <c r="E493" s="33"/>
      <c r="F493" s="33"/>
      <c r="G493" s="33"/>
      <c r="H493" s="33"/>
      <c r="I493" s="7" t="s">
        <v>242</v>
      </c>
      <c r="J493" s="7">
        <v>2</v>
      </c>
      <c r="K493" s="7">
        <f>J493*30478.07</f>
        <v>60956.14</v>
      </c>
      <c r="L493" s="8"/>
    </row>
    <row r="494" spans="1:12" ht="30" customHeight="1">
      <c r="A494" s="37"/>
      <c r="B494" s="40"/>
      <c r="C494" s="35"/>
      <c r="D494" s="33"/>
      <c r="E494" s="33"/>
      <c r="F494" s="33"/>
      <c r="G494" s="33"/>
      <c r="H494" s="33"/>
      <c r="I494" s="7" t="s">
        <v>93</v>
      </c>
      <c r="J494" s="7"/>
      <c r="K494" s="7">
        <v>53309.48</v>
      </c>
      <c r="L494" s="8"/>
    </row>
    <row r="495" spans="1:12" ht="20.25" customHeight="1">
      <c r="A495" s="37">
        <v>5</v>
      </c>
      <c r="B495" s="40" t="s">
        <v>245</v>
      </c>
      <c r="C495" s="35">
        <v>6063.7</v>
      </c>
      <c r="D495" s="33">
        <v>48152.71</v>
      </c>
      <c r="E495" s="33">
        <f>C495*0.79*6</f>
        <v>28741.938000000002</v>
      </c>
      <c r="F495" s="33">
        <f>C495*0.84*6</f>
        <v>30561.048</v>
      </c>
      <c r="G495" s="33">
        <f>E495+F495</f>
        <v>59302.986000000004</v>
      </c>
      <c r="H495" s="33">
        <f>D495+G495</f>
        <v>107455.696</v>
      </c>
      <c r="I495" s="7" t="s">
        <v>21</v>
      </c>
      <c r="J495" s="7">
        <v>41</v>
      </c>
      <c r="K495" s="7">
        <f>J495*295</f>
        <v>12095</v>
      </c>
      <c r="L495" s="8"/>
    </row>
    <row r="496" spans="1:12" ht="21.75" customHeight="1">
      <c r="A496" s="37"/>
      <c r="B496" s="40"/>
      <c r="C496" s="35"/>
      <c r="D496" s="33"/>
      <c r="E496" s="33"/>
      <c r="F496" s="33"/>
      <c r="G496" s="33"/>
      <c r="H496" s="33"/>
      <c r="I496" s="7" t="s">
        <v>22</v>
      </c>
      <c r="J496" s="7">
        <v>30</v>
      </c>
      <c r="K496" s="7">
        <f>J496*398.55</f>
        <v>11956.5</v>
      </c>
      <c r="L496" s="8"/>
    </row>
    <row r="497" spans="1:12" ht="20.25" customHeight="1">
      <c r="A497" s="37"/>
      <c r="B497" s="40"/>
      <c r="C497" s="35"/>
      <c r="D497" s="33"/>
      <c r="E497" s="33"/>
      <c r="F497" s="33"/>
      <c r="G497" s="33"/>
      <c r="H497" s="33"/>
      <c r="I497" s="7" t="s">
        <v>243</v>
      </c>
      <c r="J497" s="7">
        <v>1</v>
      </c>
      <c r="K497" s="7">
        <v>6372</v>
      </c>
      <c r="L497" s="8"/>
    </row>
    <row r="498" spans="1:12" ht="19.5" customHeight="1">
      <c r="A498" s="37"/>
      <c r="B498" s="40"/>
      <c r="C498" s="35"/>
      <c r="D498" s="33"/>
      <c r="E498" s="33"/>
      <c r="F498" s="33"/>
      <c r="G498" s="33"/>
      <c r="H498" s="33"/>
      <c r="I498" s="7" t="s">
        <v>93</v>
      </c>
      <c r="J498" s="7"/>
      <c r="K498" s="7">
        <v>77032.2</v>
      </c>
      <c r="L498" s="8"/>
    </row>
    <row r="499" spans="1:12" ht="30" customHeight="1">
      <c r="A499" s="37">
        <v>6</v>
      </c>
      <c r="B499" s="40" t="s">
        <v>246</v>
      </c>
      <c r="C499" s="35">
        <v>6084.2</v>
      </c>
      <c r="D499" s="33">
        <v>7621.15</v>
      </c>
      <c r="E499" s="33">
        <f>C499*0.79*6</f>
        <v>28839.108</v>
      </c>
      <c r="F499" s="33">
        <f>C499*0.84*6</f>
        <v>30664.368000000002</v>
      </c>
      <c r="G499" s="33">
        <f>E499+F499</f>
        <v>59503.476</v>
      </c>
      <c r="H499" s="33">
        <f>D499+G499</f>
        <v>67124.626</v>
      </c>
      <c r="I499" s="7" t="s">
        <v>243</v>
      </c>
      <c r="J499" s="7">
        <v>1</v>
      </c>
      <c r="K499" s="7">
        <v>6372</v>
      </c>
      <c r="L499" s="8"/>
    </row>
    <row r="500" spans="1:12" ht="30" customHeight="1">
      <c r="A500" s="37"/>
      <c r="B500" s="40"/>
      <c r="C500" s="35"/>
      <c r="D500" s="33"/>
      <c r="E500" s="33"/>
      <c r="F500" s="33"/>
      <c r="G500" s="33"/>
      <c r="H500" s="33"/>
      <c r="I500" s="7" t="s">
        <v>21</v>
      </c>
      <c r="J500" s="7">
        <v>50</v>
      </c>
      <c r="K500" s="7">
        <f>J500*295</f>
        <v>14750</v>
      </c>
      <c r="L500" s="8"/>
    </row>
    <row r="501" spans="1:12" ht="30" customHeight="1">
      <c r="A501" s="37"/>
      <c r="B501" s="40"/>
      <c r="C501" s="35"/>
      <c r="D501" s="33"/>
      <c r="E501" s="33"/>
      <c r="F501" s="33"/>
      <c r="G501" s="33"/>
      <c r="H501" s="33"/>
      <c r="I501" s="7" t="s">
        <v>22</v>
      </c>
      <c r="J501" s="7">
        <v>40</v>
      </c>
      <c r="K501" s="7">
        <f>J501*398.55</f>
        <v>15942</v>
      </c>
      <c r="L501" s="8"/>
    </row>
    <row r="502" spans="1:12" ht="30" customHeight="1">
      <c r="A502" s="37"/>
      <c r="B502" s="40"/>
      <c r="C502" s="35"/>
      <c r="D502" s="33"/>
      <c r="E502" s="33"/>
      <c r="F502" s="33"/>
      <c r="G502" s="33"/>
      <c r="H502" s="33"/>
      <c r="I502" s="7" t="s">
        <v>93</v>
      </c>
      <c r="J502" s="7"/>
      <c r="K502" s="7">
        <v>30060.63</v>
      </c>
      <c r="L502" s="8"/>
    </row>
    <row r="503" spans="1:12" ht="30" customHeight="1">
      <c r="A503" s="37">
        <v>7</v>
      </c>
      <c r="B503" s="40" t="s">
        <v>247</v>
      </c>
      <c r="C503" s="35">
        <v>6097.9</v>
      </c>
      <c r="D503" s="33">
        <v>23732</v>
      </c>
      <c r="E503" s="33">
        <f>C503*0.79*6</f>
        <v>28904.046000000002</v>
      </c>
      <c r="F503" s="33">
        <f>C503*0.84*6</f>
        <v>30733.415999999997</v>
      </c>
      <c r="G503" s="33">
        <f>E503+F503</f>
        <v>59637.462</v>
      </c>
      <c r="H503" s="33">
        <f>D503+G503</f>
        <v>83369.462</v>
      </c>
      <c r="I503" s="7" t="s">
        <v>242</v>
      </c>
      <c r="J503" s="7">
        <v>1</v>
      </c>
      <c r="K503" s="7">
        <f>J503*23147.59</f>
        <v>23147.59</v>
      </c>
      <c r="L503" s="8"/>
    </row>
    <row r="504" spans="1:12" ht="30" customHeight="1">
      <c r="A504" s="37"/>
      <c r="B504" s="40"/>
      <c r="C504" s="35"/>
      <c r="D504" s="33"/>
      <c r="E504" s="33"/>
      <c r="F504" s="33"/>
      <c r="G504" s="33"/>
      <c r="H504" s="33"/>
      <c r="I504" s="7" t="s">
        <v>22</v>
      </c>
      <c r="J504" s="7">
        <v>10.5</v>
      </c>
      <c r="K504" s="7">
        <f>J504*398.55</f>
        <v>4184.775000000001</v>
      </c>
      <c r="L504" s="8"/>
    </row>
    <row r="505" spans="1:12" ht="30" customHeight="1">
      <c r="A505" s="37"/>
      <c r="B505" s="40"/>
      <c r="C505" s="35"/>
      <c r="D505" s="33"/>
      <c r="E505" s="33"/>
      <c r="F505" s="33"/>
      <c r="G505" s="33"/>
      <c r="H505" s="33"/>
      <c r="I505" s="7" t="s">
        <v>21</v>
      </c>
      <c r="J505" s="7">
        <v>90</v>
      </c>
      <c r="K505" s="7">
        <f>J505*295</f>
        <v>26550</v>
      </c>
      <c r="L505" s="8"/>
    </row>
    <row r="506" spans="1:12" ht="30" customHeight="1">
      <c r="A506" s="37"/>
      <c r="B506" s="40"/>
      <c r="C506" s="35"/>
      <c r="D506" s="33"/>
      <c r="E506" s="33"/>
      <c r="F506" s="33"/>
      <c r="G506" s="33"/>
      <c r="H506" s="33"/>
      <c r="I506" s="7" t="s">
        <v>93</v>
      </c>
      <c r="J506" s="7"/>
      <c r="K506" s="7">
        <v>29487.1</v>
      </c>
      <c r="L506" s="8"/>
    </row>
    <row r="507" spans="1:12" ht="30" customHeight="1">
      <c r="A507" s="37">
        <v>8</v>
      </c>
      <c r="B507" s="40" t="s">
        <v>248</v>
      </c>
      <c r="C507" s="35">
        <v>6056.4</v>
      </c>
      <c r="D507" s="33">
        <v>22655.86</v>
      </c>
      <c r="E507" s="33">
        <f>C507*0.79*6</f>
        <v>28707.335999999996</v>
      </c>
      <c r="F507" s="33">
        <f>C507*0.84*6</f>
        <v>30524.255999999994</v>
      </c>
      <c r="G507" s="33">
        <f>E507+F507</f>
        <v>59231.59199999999</v>
      </c>
      <c r="H507" s="33">
        <f>D507+G507</f>
        <v>81887.45199999999</v>
      </c>
      <c r="I507" s="7" t="s">
        <v>21</v>
      </c>
      <c r="J507" s="7">
        <v>40</v>
      </c>
      <c r="K507" s="7">
        <f>J507*295</f>
        <v>11800</v>
      </c>
      <c r="L507" s="8"/>
    </row>
    <row r="508" spans="1:12" ht="30" customHeight="1">
      <c r="A508" s="37"/>
      <c r="B508" s="40"/>
      <c r="C508" s="35"/>
      <c r="D508" s="33"/>
      <c r="E508" s="33"/>
      <c r="F508" s="33"/>
      <c r="G508" s="33"/>
      <c r="H508" s="33"/>
      <c r="I508" s="7" t="s">
        <v>242</v>
      </c>
      <c r="J508" s="7">
        <v>1</v>
      </c>
      <c r="K508" s="7">
        <v>23147.59</v>
      </c>
      <c r="L508" s="8"/>
    </row>
    <row r="509" spans="1:12" ht="30" customHeight="1">
      <c r="A509" s="37"/>
      <c r="B509" s="40"/>
      <c r="C509" s="35"/>
      <c r="D509" s="33"/>
      <c r="E509" s="33"/>
      <c r="F509" s="33"/>
      <c r="G509" s="33"/>
      <c r="H509" s="33"/>
      <c r="I509" s="7" t="s">
        <v>93</v>
      </c>
      <c r="J509" s="7"/>
      <c r="K509" s="7">
        <v>46939.86</v>
      </c>
      <c r="L509" s="8"/>
    </row>
    <row r="510" spans="1:12" ht="30" customHeight="1">
      <c r="A510" s="37">
        <v>9</v>
      </c>
      <c r="B510" s="40" t="s">
        <v>249</v>
      </c>
      <c r="C510" s="35">
        <v>6055.1</v>
      </c>
      <c r="D510" s="33">
        <v>69042.79</v>
      </c>
      <c r="E510" s="33">
        <f>C510*0.79*6</f>
        <v>28701.174000000003</v>
      </c>
      <c r="F510" s="33">
        <f>C510*0.84*6</f>
        <v>30517.704000000005</v>
      </c>
      <c r="G510" s="33">
        <f>E510+F510</f>
        <v>59218.87800000001</v>
      </c>
      <c r="H510" s="33">
        <f>D510+G510</f>
        <v>128261.668</v>
      </c>
      <c r="I510" s="7" t="s">
        <v>250</v>
      </c>
      <c r="J510" s="7">
        <v>40</v>
      </c>
      <c r="K510" s="7">
        <f>J510*398.55</f>
        <v>15942</v>
      </c>
      <c r="L510" s="8"/>
    </row>
    <row r="511" spans="1:12" ht="30" customHeight="1">
      <c r="A511" s="37"/>
      <c r="B511" s="40"/>
      <c r="C511" s="35"/>
      <c r="D511" s="33"/>
      <c r="E511" s="33"/>
      <c r="F511" s="33"/>
      <c r="G511" s="33"/>
      <c r="H511" s="33"/>
      <c r="I511" s="7" t="s">
        <v>242</v>
      </c>
      <c r="J511" s="7">
        <v>1</v>
      </c>
      <c r="K511" s="7">
        <f>J511*23147.59</f>
        <v>23147.59</v>
      </c>
      <c r="L511" s="8"/>
    </row>
    <row r="512" spans="1:12" ht="30" customHeight="1">
      <c r="A512" s="37"/>
      <c r="B512" s="40"/>
      <c r="C512" s="35"/>
      <c r="D512" s="33"/>
      <c r="E512" s="33"/>
      <c r="F512" s="33"/>
      <c r="G512" s="33"/>
      <c r="H512" s="33"/>
      <c r="I512" s="7" t="s">
        <v>93</v>
      </c>
      <c r="J512" s="7"/>
      <c r="K512" s="7">
        <v>89172.08</v>
      </c>
      <c r="L512" s="8"/>
    </row>
    <row r="513" spans="1:12" ht="30" customHeight="1">
      <c r="A513" s="37">
        <v>10</v>
      </c>
      <c r="B513" s="40" t="s">
        <v>251</v>
      </c>
      <c r="C513" s="35">
        <v>11531.2</v>
      </c>
      <c r="D513" s="33">
        <v>32461.22</v>
      </c>
      <c r="E513" s="33">
        <f>C513*0.79*6</f>
        <v>54657.888000000006</v>
      </c>
      <c r="F513" s="33">
        <f>C513*0.84*6</f>
        <v>58117.24800000001</v>
      </c>
      <c r="G513" s="33">
        <f>E513+F513</f>
        <v>112775.13600000001</v>
      </c>
      <c r="H513" s="33">
        <f>D513+G513</f>
        <v>145236.35600000003</v>
      </c>
      <c r="I513" s="7" t="s">
        <v>22</v>
      </c>
      <c r="J513" s="7">
        <v>60</v>
      </c>
      <c r="K513" s="7">
        <f>J513*398.55</f>
        <v>23913</v>
      </c>
      <c r="L513" s="8"/>
    </row>
    <row r="514" spans="1:12" ht="30" customHeight="1">
      <c r="A514" s="37"/>
      <c r="B514" s="40"/>
      <c r="C514" s="35"/>
      <c r="D514" s="33"/>
      <c r="E514" s="33"/>
      <c r="F514" s="33"/>
      <c r="G514" s="33"/>
      <c r="H514" s="33"/>
      <c r="I514" s="7" t="s">
        <v>21</v>
      </c>
      <c r="J514" s="7">
        <v>82</v>
      </c>
      <c r="K514" s="7">
        <f>J514*295</f>
        <v>24190</v>
      </c>
      <c r="L514" s="8"/>
    </row>
    <row r="515" spans="1:12" ht="30" customHeight="1">
      <c r="A515" s="37"/>
      <c r="B515" s="40"/>
      <c r="C515" s="35"/>
      <c r="D515" s="33"/>
      <c r="E515" s="33"/>
      <c r="F515" s="33"/>
      <c r="G515" s="33"/>
      <c r="H515" s="33"/>
      <c r="I515" s="7" t="s">
        <v>192</v>
      </c>
      <c r="J515" s="7">
        <v>2.73</v>
      </c>
      <c r="K515" s="7">
        <f>J515*3472.98</f>
        <v>9481.2354</v>
      </c>
      <c r="L515" s="8"/>
    </row>
    <row r="516" spans="1:12" ht="30" customHeight="1">
      <c r="A516" s="37"/>
      <c r="B516" s="40"/>
      <c r="C516" s="35"/>
      <c r="D516" s="33"/>
      <c r="E516" s="33"/>
      <c r="F516" s="33"/>
      <c r="G516" s="33"/>
      <c r="H516" s="33"/>
      <c r="I516" s="7" t="s">
        <v>93</v>
      </c>
      <c r="J516" s="7"/>
      <c r="K516" s="7">
        <v>87652.12</v>
      </c>
      <c r="L516" s="8"/>
    </row>
    <row r="517" spans="1:12" ht="30" customHeight="1">
      <c r="A517" s="37">
        <v>11</v>
      </c>
      <c r="B517" s="40" t="s">
        <v>252</v>
      </c>
      <c r="C517" s="35">
        <v>5935.1</v>
      </c>
      <c r="D517" s="33">
        <v>48849.92</v>
      </c>
      <c r="E517" s="33">
        <f>C517*0.79*6</f>
        <v>28132.374000000003</v>
      </c>
      <c r="F517" s="33">
        <f>C517*0.84*6</f>
        <v>29912.904000000002</v>
      </c>
      <c r="G517" s="33">
        <f>E517+F517</f>
        <v>58045.278000000006</v>
      </c>
      <c r="H517" s="33">
        <f>D517+G517</f>
        <v>106895.198</v>
      </c>
      <c r="I517" s="7" t="s">
        <v>22</v>
      </c>
      <c r="J517" s="7">
        <v>20</v>
      </c>
      <c r="K517" s="7">
        <f>J517*398.55</f>
        <v>7971</v>
      </c>
      <c r="L517" s="8"/>
    </row>
    <row r="518" spans="1:12" ht="30" customHeight="1">
      <c r="A518" s="37"/>
      <c r="B518" s="40"/>
      <c r="C518" s="35"/>
      <c r="D518" s="33"/>
      <c r="E518" s="33"/>
      <c r="F518" s="33"/>
      <c r="G518" s="33"/>
      <c r="H518" s="33"/>
      <c r="I518" s="7" t="s">
        <v>21</v>
      </c>
      <c r="J518" s="7">
        <v>23</v>
      </c>
      <c r="K518" s="7">
        <f>J518*295</f>
        <v>6785</v>
      </c>
      <c r="L518" s="8"/>
    </row>
    <row r="519" spans="1:12" ht="30" customHeight="1">
      <c r="A519" s="37"/>
      <c r="B519" s="40"/>
      <c r="C519" s="35"/>
      <c r="D519" s="33"/>
      <c r="E519" s="33"/>
      <c r="F519" s="33"/>
      <c r="G519" s="33"/>
      <c r="H519" s="33"/>
      <c r="I519" s="7" t="s">
        <v>242</v>
      </c>
      <c r="J519" s="7">
        <v>1</v>
      </c>
      <c r="K519" s="7">
        <f>J519*23147.59</f>
        <v>23147.59</v>
      </c>
      <c r="L519" s="8"/>
    </row>
    <row r="520" spans="1:12" ht="30" customHeight="1">
      <c r="A520" s="37"/>
      <c r="B520" s="40"/>
      <c r="C520" s="35"/>
      <c r="D520" s="33"/>
      <c r="E520" s="33"/>
      <c r="F520" s="33"/>
      <c r="G520" s="33"/>
      <c r="H520" s="33"/>
      <c r="I520" s="7" t="s">
        <v>93</v>
      </c>
      <c r="J520" s="7"/>
      <c r="K520" s="7">
        <v>68991.61</v>
      </c>
      <c r="L520" s="8"/>
    </row>
    <row r="521" spans="1:12" ht="19.5" customHeight="1">
      <c r="A521" s="37">
        <v>12</v>
      </c>
      <c r="B521" s="40" t="s">
        <v>253</v>
      </c>
      <c r="C521" s="35">
        <v>6027.2</v>
      </c>
      <c r="D521" s="33">
        <v>4213.65</v>
      </c>
      <c r="E521" s="33">
        <f>C521*0.79*6</f>
        <v>28568.928</v>
      </c>
      <c r="F521" s="33">
        <f>C521*0.84*6</f>
        <v>30377.088</v>
      </c>
      <c r="G521" s="33">
        <f>E521+F521</f>
        <v>58946.016</v>
      </c>
      <c r="H521" s="33">
        <f>D521+G521</f>
        <v>63159.666000000005</v>
      </c>
      <c r="I521" s="7" t="s">
        <v>22</v>
      </c>
      <c r="J521" s="7">
        <v>10</v>
      </c>
      <c r="K521" s="7">
        <f>J521*398.55</f>
        <v>3985.5</v>
      </c>
      <c r="L521" s="8"/>
    </row>
    <row r="522" spans="1:12" ht="15.75" customHeight="1">
      <c r="A522" s="37"/>
      <c r="B522" s="40"/>
      <c r="C522" s="35"/>
      <c r="D522" s="33"/>
      <c r="E522" s="33"/>
      <c r="F522" s="33"/>
      <c r="G522" s="33"/>
      <c r="H522" s="33"/>
      <c r="I522" s="7" t="s">
        <v>21</v>
      </c>
      <c r="J522" s="7">
        <v>61.6</v>
      </c>
      <c r="K522" s="7">
        <f>J522*295</f>
        <v>18172</v>
      </c>
      <c r="L522" s="8"/>
    </row>
    <row r="523" spans="1:12" ht="19.5" customHeight="1">
      <c r="A523" s="37"/>
      <c r="B523" s="40"/>
      <c r="C523" s="35"/>
      <c r="D523" s="33"/>
      <c r="E523" s="33"/>
      <c r="F523" s="33"/>
      <c r="G523" s="33"/>
      <c r="H523" s="33"/>
      <c r="I523" s="7" t="s">
        <v>242</v>
      </c>
      <c r="J523" s="7">
        <v>1</v>
      </c>
      <c r="K523" s="7">
        <v>23147.59</v>
      </c>
      <c r="L523" s="8"/>
    </row>
    <row r="524" spans="1:12" ht="30" customHeight="1">
      <c r="A524" s="37"/>
      <c r="B524" s="40"/>
      <c r="C524" s="35"/>
      <c r="D524" s="33"/>
      <c r="E524" s="33"/>
      <c r="F524" s="33"/>
      <c r="G524" s="33"/>
      <c r="H524" s="33"/>
      <c r="I524" s="7" t="s">
        <v>93</v>
      </c>
      <c r="J524" s="7"/>
      <c r="K524" s="7">
        <v>17854.58</v>
      </c>
      <c r="L524" s="8"/>
    </row>
    <row r="525" spans="1:12" ht="30" customHeight="1">
      <c r="A525" s="3">
        <v>13</v>
      </c>
      <c r="B525" s="5" t="s">
        <v>254</v>
      </c>
      <c r="C525" s="20">
        <v>6030.4</v>
      </c>
      <c r="D525" s="7">
        <v>30904.69</v>
      </c>
      <c r="E525" s="7">
        <f>C525*0.79*6</f>
        <v>28584.095999999998</v>
      </c>
      <c r="F525" s="7">
        <f>C525*0.84*6</f>
        <v>30393.215999999993</v>
      </c>
      <c r="G525" s="7">
        <f>E525+F525</f>
        <v>58977.31199999999</v>
      </c>
      <c r="H525" s="7">
        <f>D525+G525</f>
        <v>89882.002</v>
      </c>
      <c r="I525" s="7" t="s">
        <v>91</v>
      </c>
      <c r="J525" s="7"/>
      <c r="K525" s="7"/>
      <c r="L525" s="8"/>
    </row>
    <row r="526" spans="1:12" ht="30" customHeight="1">
      <c r="A526" s="37">
        <v>14</v>
      </c>
      <c r="B526" s="40" t="s">
        <v>255</v>
      </c>
      <c r="C526" s="35">
        <v>5935.3</v>
      </c>
      <c r="D526" s="33">
        <v>-13552.74</v>
      </c>
      <c r="E526" s="33">
        <f>C526*0.79*6</f>
        <v>28133.322000000004</v>
      </c>
      <c r="F526" s="33">
        <f>C526*0.84*6</f>
        <v>29913.912</v>
      </c>
      <c r="G526" s="33">
        <f>E526+F526</f>
        <v>58047.234000000004</v>
      </c>
      <c r="H526" s="33">
        <f>D526+G526</f>
        <v>44494.494000000006</v>
      </c>
      <c r="I526" s="7" t="s">
        <v>21</v>
      </c>
      <c r="J526" s="7">
        <v>64</v>
      </c>
      <c r="K526" s="7">
        <f>J526*295</f>
        <v>18880</v>
      </c>
      <c r="L526" s="8"/>
    </row>
    <row r="527" spans="1:12" ht="30" customHeight="1">
      <c r="A527" s="37"/>
      <c r="B527" s="40"/>
      <c r="C527" s="35"/>
      <c r="D527" s="33"/>
      <c r="E527" s="33"/>
      <c r="F527" s="33"/>
      <c r="G527" s="33"/>
      <c r="H527" s="33"/>
      <c r="I527" s="7" t="s">
        <v>242</v>
      </c>
      <c r="J527" s="7"/>
      <c r="K527" s="7">
        <v>23147.59</v>
      </c>
      <c r="L527" s="8"/>
    </row>
    <row r="528" spans="1:12" ht="30" customHeight="1">
      <c r="A528" s="37"/>
      <c r="B528" s="40"/>
      <c r="C528" s="35"/>
      <c r="D528" s="33"/>
      <c r="E528" s="33"/>
      <c r="F528" s="33"/>
      <c r="G528" s="33"/>
      <c r="H528" s="33"/>
      <c r="I528" s="7" t="s">
        <v>93</v>
      </c>
      <c r="J528" s="7"/>
      <c r="K528" s="7">
        <v>2466.9</v>
      </c>
      <c r="L528" s="8"/>
    </row>
    <row r="529" spans="1:12" ht="30" customHeight="1">
      <c r="A529" s="37">
        <v>15</v>
      </c>
      <c r="B529" s="40" t="s">
        <v>256</v>
      </c>
      <c r="C529" s="35">
        <v>15029.9</v>
      </c>
      <c r="D529" s="33">
        <v>16984.12</v>
      </c>
      <c r="E529" s="33">
        <f>C529*0.79*6</f>
        <v>71241.72600000001</v>
      </c>
      <c r="F529" s="33">
        <f>C529*0.84*6</f>
        <v>75750.696</v>
      </c>
      <c r="G529" s="33">
        <f>E529+F529</f>
        <v>146992.42200000002</v>
      </c>
      <c r="H529" s="33">
        <f>D529+G529</f>
        <v>163976.54200000002</v>
      </c>
      <c r="I529" s="7" t="s">
        <v>27</v>
      </c>
      <c r="J529" s="7">
        <v>36</v>
      </c>
      <c r="K529" s="7">
        <f>J529*384.64</f>
        <v>13847.039999999999</v>
      </c>
      <c r="L529" s="8"/>
    </row>
    <row r="530" spans="1:12" ht="30" customHeight="1">
      <c r="A530" s="37"/>
      <c r="B530" s="40"/>
      <c r="C530" s="35"/>
      <c r="D530" s="33"/>
      <c r="E530" s="33"/>
      <c r="F530" s="33"/>
      <c r="G530" s="33"/>
      <c r="H530" s="33"/>
      <c r="I530" s="7" t="s">
        <v>93</v>
      </c>
      <c r="J530" s="7"/>
      <c r="K530" s="7">
        <v>150129.5</v>
      </c>
      <c r="L530" s="8"/>
    </row>
    <row r="531" spans="1:12" ht="30" customHeight="1">
      <c r="A531" s="37">
        <v>16</v>
      </c>
      <c r="B531" s="40" t="s">
        <v>257</v>
      </c>
      <c r="C531" s="35">
        <v>20379.5</v>
      </c>
      <c r="D531" s="33">
        <v>-487.69</v>
      </c>
      <c r="E531" s="33">
        <f>C531*0.79*6</f>
        <v>96598.83</v>
      </c>
      <c r="F531" s="33">
        <f>C531*0.84*6</f>
        <v>102712.68</v>
      </c>
      <c r="G531" s="33">
        <f>E531+F531</f>
        <v>199311.51</v>
      </c>
      <c r="H531" s="33">
        <f>D531+G531</f>
        <v>198823.82</v>
      </c>
      <c r="I531" s="7" t="s">
        <v>27</v>
      </c>
      <c r="J531" s="7">
        <v>48</v>
      </c>
      <c r="K531" s="7">
        <f>J531*384.64</f>
        <v>18462.72</v>
      </c>
      <c r="L531" s="8"/>
    </row>
    <row r="532" spans="1:12" ht="30" customHeight="1">
      <c r="A532" s="37"/>
      <c r="B532" s="40"/>
      <c r="C532" s="35"/>
      <c r="D532" s="33"/>
      <c r="E532" s="33"/>
      <c r="F532" s="33"/>
      <c r="G532" s="33"/>
      <c r="H532" s="33"/>
      <c r="I532" s="7" t="s">
        <v>22</v>
      </c>
      <c r="J532" s="7">
        <v>100</v>
      </c>
      <c r="K532" s="7">
        <f>J532*398.55</f>
        <v>39855</v>
      </c>
      <c r="L532" s="8"/>
    </row>
    <row r="533" spans="1:12" ht="30" customHeight="1">
      <c r="A533" s="37"/>
      <c r="B533" s="40"/>
      <c r="C533" s="35"/>
      <c r="D533" s="33"/>
      <c r="E533" s="33"/>
      <c r="F533" s="33"/>
      <c r="G533" s="33"/>
      <c r="H533" s="33"/>
      <c r="I533" s="7" t="s">
        <v>18</v>
      </c>
      <c r="J533" s="7">
        <v>130</v>
      </c>
      <c r="K533" s="7">
        <f>J533*714.05</f>
        <v>92826.5</v>
      </c>
      <c r="L533" s="8"/>
    </row>
    <row r="534" spans="1:12" ht="30" customHeight="1">
      <c r="A534" s="37"/>
      <c r="B534" s="40"/>
      <c r="C534" s="35"/>
      <c r="D534" s="33"/>
      <c r="E534" s="33"/>
      <c r="F534" s="33"/>
      <c r="G534" s="33"/>
      <c r="H534" s="33"/>
      <c r="I534" s="7" t="s">
        <v>157</v>
      </c>
      <c r="J534" s="7"/>
      <c r="K534" s="7">
        <v>38221.11</v>
      </c>
      <c r="L534" s="8"/>
    </row>
    <row r="535" spans="1:12" ht="30" customHeight="1">
      <c r="A535" s="37"/>
      <c r="B535" s="40"/>
      <c r="C535" s="35"/>
      <c r="D535" s="33"/>
      <c r="E535" s="33"/>
      <c r="F535" s="33"/>
      <c r="G535" s="33"/>
      <c r="H535" s="33"/>
      <c r="I535" s="7" t="s">
        <v>93</v>
      </c>
      <c r="J535" s="7"/>
      <c r="K535" s="7">
        <v>9458.49</v>
      </c>
      <c r="L535" s="8"/>
    </row>
    <row r="536" spans="1:12" ht="30" customHeight="1">
      <c r="A536" s="37">
        <v>17</v>
      </c>
      <c r="B536" s="40" t="s">
        <v>258</v>
      </c>
      <c r="C536" s="35">
        <v>2384.7</v>
      </c>
      <c r="D536" s="33">
        <v>6304.37</v>
      </c>
      <c r="E536" s="33">
        <f>C536*0.79*6</f>
        <v>11303.478</v>
      </c>
      <c r="F536" s="33">
        <f>C536*0.84*6</f>
        <v>12018.887999999999</v>
      </c>
      <c r="G536" s="33">
        <f>E536+F536</f>
        <v>23322.365999999998</v>
      </c>
      <c r="H536" s="33">
        <f>D536+G536</f>
        <v>29626.735999999997</v>
      </c>
      <c r="I536" s="7" t="s">
        <v>157</v>
      </c>
      <c r="J536" s="7"/>
      <c r="K536" s="7">
        <v>6300</v>
      </c>
      <c r="L536" s="8"/>
    </row>
    <row r="537" spans="1:12" ht="22.5" customHeight="1">
      <c r="A537" s="37"/>
      <c r="B537" s="40"/>
      <c r="C537" s="35"/>
      <c r="D537" s="33"/>
      <c r="E537" s="33"/>
      <c r="F537" s="33"/>
      <c r="G537" s="33"/>
      <c r="H537" s="33"/>
      <c r="I537" s="7" t="s">
        <v>93</v>
      </c>
      <c r="J537" s="7"/>
      <c r="K537" s="7">
        <v>23326.74</v>
      </c>
      <c r="L537" s="8"/>
    </row>
    <row r="538" spans="1:12" ht="21.75" customHeight="1">
      <c r="A538" s="37">
        <v>18</v>
      </c>
      <c r="B538" s="40" t="s">
        <v>259</v>
      </c>
      <c r="C538" s="35">
        <v>2334.5</v>
      </c>
      <c r="D538" s="33">
        <v>40894.14</v>
      </c>
      <c r="E538" s="33">
        <f>C538*0.79*6</f>
        <v>11065.53</v>
      </c>
      <c r="F538" s="33">
        <f>C538*0.84*6</f>
        <v>11765.880000000001</v>
      </c>
      <c r="G538" s="33">
        <f>E538+F538</f>
        <v>22831.410000000003</v>
      </c>
      <c r="H538" s="33">
        <f>D538+G538</f>
        <v>63725.55</v>
      </c>
      <c r="I538" s="7" t="s">
        <v>27</v>
      </c>
      <c r="J538" s="7">
        <v>18</v>
      </c>
      <c r="K538" s="7">
        <f>J538*384.64</f>
        <v>6923.5199999999995</v>
      </c>
      <c r="L538" s="8"/>
    </row>
    <row r="539" spans="1:12" ht="19.5" customHeight="1">
      <c r="A539" s="37"/>
      <c r="B539" s="40"/>
      <c r="C539" s="35"/>
      <c r="D539" s="33"/>
      <c r="E539" s="33"/>
      <c r="F539" s="33"/>
      <c r="G539" s="33"/>
      <c r="H539" s="33"/>
      <c r="I539" s="7" t="s">
        <v>22</v>
      </c>
      <c r="J539" s="7">
        <v>20</v>
      </c>
      <c r="K539" s="7">
        <f>J539*398.55</f>
        <v>7971</v>
      </c>
      <c r="L539" s="8"/>
    </row>
    <row r="540" spans="1:12" ht="19.5" customHeight="1">
      <c r="A540" s="37"/>
      <c r="B540" s="40"/>
      <c r="C540" s="35"/>
      <c r="D540" s="33"/>
      <c r="E540" s="33"/>
      <c r="F540" s="33"/>
      <c r="G540" s="33"/>
      <c r="H540" s="33"/>
      <c r="I540" s="7" t="s">
        <v>242</v>
      </c>
      <c r="J540" s="7">
        <v>1</v>
      </c>
      <c r="K540" s="7">
        <f>J540*30478.07</f>
        <v>30478.07</v>
      </c>
      <c r="L540" s="8"/>
    </row>
    <row r="541" spans="1:12" ht="20.25" customHeight="1">
      <c r="A541" s="37"/>
      <c r="B541" s="40"/>
      <c r="C541" s="35"/>
      <c r="D541" s="33"/>
      <c r="E541" s="33"/>
      <c r="F541" s="33"/>
      <c r="G541" s="33"/>
      <c r="H541" s="33"/>
      <c r="I541" s="7" t="s">
        <v>93</v>
      </c>
      <c r="J541" s="7"/>
      <c r="K541" s="7">
        <v>18352.96</v>
      </c>
      <c r="L541" s="8"/>
    </row>
    <row r="542" spans="1:12" ht="24" customHeight="1">
      <c r="A542" s="37">
        <v>19</v>
      </c>
      <c r="B542" s="40" t="s">
        <v>260</v>
      </c>
      <c r="C542" s="35">
        <v>2353</v>
      </c>
      <c r="D542" s="33">
        <v>16522.27</v>
      </c>
      <c r="E542" s="33">
        <f>C542*0.79*6</f>
        <v>11153.220000000001</v>
      </c>
      <c r="F542" s="33">
        <f>C542*0.84*6</f>
        <v>11859.119999999999</v>
      </c>
      <c r="G542" s="33">
        <f>E542+F542</f>
        <v>23012.34</v>
      </c>
      <c r="H542" s="33">
        <f>D542+G542</f>
        <v>39534.61</v>
      </c>
      <c r="I542" s="7" t="s">
        <v>27</v>
      </c>
      <c r="J542" s="7">
        <v>18</v>
      </c>
      <c r="K542" s="7">
        <f>J542*384.64</f>
        <v>6923.5199999999995</v>
      </c>
      <c r="L542" s="8"/>
    </row>
    <row r="543" spans="1:12" ht="30" customHeight="1">
      <c r="A543" s="37"/>
      <c r="B543" s="40"/>
      <c r="C543" s="35"/>
      <c r="D543" s="33"/>
      <c r="E543" s="33"/>
      <c r="F543" s="33"/>
      <c r="G543" s="33"/>
      <c r="H543" s="33"/>
      <c r="I543" s="7" t="s">
        <v>22</v>
      </c>
      <c r="J543" s="7">
        <v>30</v>
      </c>
      <c r="K543" s="7">
        <f>J543*398.55</f>
        <v>11956.5</v>
      </c>
      <c r="L543" s="8"/>
    </row>
    <row r="544" spans="1:12" ht="30" customHeight="1">
      <c r="A544" s="37"/>
      <c r="B544" s="40"/>
      <c r="C544" s="35"/>
      <c r="D544" s="33"/>
      <c r="E544" s="33"/>
      <c r="F544" s="33"/>
      <c r="G544" s="33"/>
      <c r="H544" s="33"/>
      <c r="I544" s="7" t="s">
        <v>93</v>
      </c>
      <c r="J544" s="7"/>
      <c r="K544" s="7">
        <v>20654.59</v>
      </c>
      <c r="L544" s="8"/>
    </row>
    <row r="545" spans="1:12" ht="30" customHeight="1">
      <c r="A545" s="37">
        <v>20</v>
      </c>
      <c r="B545" s="40" t="s">
        <v>261</v>
      </c>
      <c r="C545" s="35">
        <v>4863.4</v>
      </c>
      <c r="D545" s="33">
        <v>-12154.09</v>
      </c>
      <c r="E545" s="33">
        <f>C545*0.79*6</f>
        <v>23052.516</v>
      </c>
      <c r="F545" s="33">
        <f>C545*0.84*6</f>
        <v>24511.535999999996</v>
      </c>
      <c r="G545" s="33">
        <f>E545+F545</f>
        <v>47564.051999999996</v>
      </c>
      <c r="H545" s="33">
        <f>D545+G545</f>
        <v>35409.962</v>
      </c>
      <c r="I545" s="7" t="s">
        <v>27</v>
      </c>
      <c r="J545" s="7">
        <v>18</v>
      </c>
      <c r="K545" s="7">
        <f>J545*384.64</f>
        <v>6923.5199999999995</v>
      </c>
      <c r="L545" s="8"/>
    </row>
    <row r="546" spans="1:12" ht="30" customHeight="1">
      <c r="A546" s="37"/>
      <c r="B546" s="40"/>
      <c r="C546" s="35"/>
      <c r="D546" s="33"/>
      <c r="E546" s="33"/>
      <c r="F546" s="33"/>
      <c r="G546" s="33"/>
      <c r="H546" s="33"/>
      <c r="I546" s="7" t="s">
        <v>18</v>
      </c>
      <c r="J546" s="7">
        <v>7</v>
      </c>
      <c r="K546" s="7">
        <f>J546*714.05</f>
        <v>4998.349999999999</v>
      </c>
      <c r="L546" s="8"/>
    </row>
    <row r="547" spans="1:12" ht="30" customHeight="1">
      <c r="A547" s="37"/>
      <c r="B547" s="40"/>
      <c r="C547" s="35"/>
      <c r="D547" s="33"/>
      <c r="E547" s="33"/>
      <c r="F547" s="33"/>
      <c r="G547" s="33"/>
      <c r="H547" s="33"/>
      <c r="I547" s="7" t="s">
        <v>23</v>
      </c>
      <c r="J547" s="7"/>
      <c r="K547" s="7">
        <v>23488.09</v>
      </c>
      <c r="L547" s="8"/>
    </row>
    <row r="548" spans="1:12" ht="30" customHeight="1">
      <c r="A548" s="37"/>
      <c r="B548" s="40"/>
      <c r="C548" s="35"/>
      <c r="D548" s="33"/>
      <c r="E548" s="33"/>
      <c r="F548" s="33"/>
      <c r="G548" s="33"/>
      <c r="H548" s="33"/>
      <c r="I548" s="7" t="s">
        <v>157</v>
      </c>
      <c r="J548" s="7"/>
      <c r="K548" s="7">
        <v>4232.22</v>
      </c>
      <c r="L548" s="8"/>
    </row>
    <row r="549" spans="1:12" ht="30" customHeight="1">
      <c r="A549" s="37">
        <v>21</v>
      </c>
      <c r="B549" s="40" t="s">
        <v>262</v>
      </c>
      <c r="C549" s="35">
        <v>22181.4</v>
      </c>
      <c r="D549" s="33">
        <v>22513.75</v>
      </c>
      <c r="E549" s="33">
        <f>C549*0.79*6</f>
        <v>105139.83600000001</v>
      </c>
      <c r="F549" s="33">
        <f>C549*0.84*6</f>
        <v>111794.256</v>
      </c>
      <c r="G549" s="33">
        <f>E549+F549</f>
        <v>216934.092</v>
      </c>
      <c r="H549" s="33">
        <f>D549+G549</f>
        <v>239447.842</v>
      </c>
      <c r="I549" s="7" t="s">
        <v>27</v>
      </c>
      <c r="J549" s="7">
        <v>45</v>
      </c>
      <c r="K549" s="7">
        <f>J549*384.64</f>
        <v>17308.8</v>
      </c>
      <c r="L549" s="8"/>
    </row>
    <row r="550" spans="1:12" ht="30" customHeight="1">
      <c r="A550" s="37"/>
      <c r="B550" s="40"/>
      <c r="C550" s="35"/>
      <c r="D550" s="33"/>
      <c r="E550" s="33"/>
      <c r="F550" s="33"/>
      <c r="G550" s="33"/>
      <c r="H550" s="33"/>
      <c r="I550" s="7" t="s">
        <v>22</v>
      </c>
      <c r="J550" s="7">
        <v>100</v>
      </c>
      <c r="K550" s="7">
        <f>J550*398.55</f>
        <v>39855</v>
      </c>
      <c r="L550" s="8"/>
    </row>
    <row r="551" spans="1:12" ht="30" customHeight="1">
      <c r="A551" s="37"/>
      <c r="B551" s="40"/>
      <c r="C551" s="35"/>
      <c r="D551" s="33"/>
      <c r="E551" s="33"/>
      <c r="F551" s="33"/>
      <c r="G551" s="33"/>
      <c r="H551" s="33"/>
      <c r="I551" s="7" t="s">
        <v>263</v>
      </c>
      <c r="J551" s="7"/>
      <c r="K551" s="7">
        <v>81669.21</v>
      </c>
      <c r="L551" s="8"/>
    </row>
    <row r="552" spans="1:12" ht="30" customHeight="1">
      <c r="A552" s="37"/>
      <c r="B552" s="40"/>
      <c r="C552" s="35"/>
      <c r="D552" s="33"/>
      <c r="E552" s="33"/>
      <c r="F552" s="33"/>
      <c r="G552" s="33"/>
      <c r="H552" s="33"/>
      <c r="I552" s="7" t="s">
        <v>23</v>
      </c>
      <c r="J552" s="7"/>
      <c r="K552" s="7">
        <v>100614.83</v>
      </c>
      <c r="L552" s="8"/>
    </row>
    <row r="553" spans="1:12" ht="30" customHeight="1">
      <c r="A553" s="37">
        <v>22</v>
      </c>
      <c r="B553" s="40" t="s">
        <v>264</v>
      </c>
      <c r="C553" s="35">
        <v>2384.9</v>
      </c>
      <c r="D553" s="33">
        <v>58352.47</v>
      </c>
      <c r="E553" s="33">
        <f>C553*0.79*6</f>
        <v>11304.426000000001</v>
      </c>
      <c r="F553" s="33">
        <f>C553*0.84*6</f>
        <v>12019.896</v>
      </c>
      <c r="G553" s="33">
        <f>E553+F553</f>
        <v>23324.322</v>
      </c>
      <c r="H553" s="33">
        <f>D553+G553</f>
        <v>81676.792</v>
      </c>
      <c r="I553" s="7" t="s">
        <v>265</v>
      </c>
      <c r="J553" s="7">
        <v>18</v>
      </c>
      <c r="K553" s="7">
        <f>J553*384.64</f>
        <v>6923.5199999999995</v>
      </c>
      <c r="L553" s="8"/>
    </row>
    <row r="554" spans="1:12" ht="14.25" customHeight="1">
      <c r="A554" s="37"/>
      <c r="B554" s="40"/>
      <c r="C554" s="35"/>
      <c r="D554" s="33"/>
      <c r="E554" s="33"/>
      <c r="F554" s="33"/>
      <c r="G554" s="33"/>
      <c r="H554" s="33"/>
      <c r="I554" s="7" t="s">
        <v>23</v>
      </c>
      <c r="J554" s="7"/>
      <c r="K554" s="7">
        <v>63448.84</v>
      </c>
      <c r="L554" s="8"/>
    </row>
    <row r="555" spans="1:12" ht="30" customHeight="1">
      <c r="A555" s="37"/>
      <c r="B555" s="40"/>
      <c r="C555" s="35"/>
      <c r="D555" s="33"/>
      <c r="E555" s="33"/>
      <c r="F555" s="33"/>
      <c r="G555" s="33"/>
      <c r="H555" s="33"/>
      <c r="I555" s="7" t="s">
        <v>157</v>
      </c>
      <c r="J555" s="7"/>
      <c r="K555" s="7">
        <v>11304.43</v>
      </c>
      <c r="L555" s="8"/>
    </row>
    <row r="556" spans="1:12" ht="21" customHeight="1">
      <c r="A556" s="37">
        <v>23</v>
      </c>
      <c r="B556" s="40" t="s">
        <v>266</v>
      </c>
      <c r="C556" s="35">
        <v>2624</v>
      </c>
      <c r="D556" s="33">
        <v>48124.66</v>
      </c>
      <c r="E556" s="33">
        <f>C556*0.79*6</f>
        <v>12437.76</v>
      </c>
      <c r="F556" s="33">
        <f>C556*0.84*6</f>
        <v>13224.96</v>
      </c>
      <c r="G556" s="33">
        <f>E556+F556</f>
        <v>25662.72</v>
      </c>
      <c r="H556" s="33">
        <f>D556+G556</f>
        <v>73787.38</v>
      </c>
      <c r="I556" s="7" t="s">
        <v>21</v>
      </c>
      <c r="J556" s="7">
        <v>12</v>
      </c>
      <c r="K556" s="7">
        <f>J556*295</f>
        <v>3540</v>
      </c>
      <c r="L556" s="8"/>
    </row>
    <row r="557" spans="1:12" ht="21" customHeight="1">
      <c r="A557" s="37"/>
      <c r="B557" s="40"/>
      <c r="C557" s="35"/>
      <c r="D557" s="33"/>
      <c r="E557" s="33"/>
      <c r="F557" s="33"/>
      <c r="G557" s="33"/>
      <c r="H557" s="33"/>
      <c r="I557" s="7" t="s">
        <v>27</v>
      </c>
      <c r="J557" s="7">
        <v>6</v>
      </c>
      <c r="K557" s="7">
        <f>J557*384.64</f>
        <v>2307.84</v>
      </c>
      <c r="L557" s="8"/>
    </row>
    <row r="558" spans="1:12" ht="22.5" customHeight="1">
      <c r="A558" s="37"/>
      <c r="B558" s="40"/>
      <c r="C558" s="35"/>
      <c r="D558" s="33"/>
      <c r="E558" s="33"/>
      <c r="F558" s="33"/>
      <c r="G558" s="33"/>
      <c r="H558" s="33"/>
      <c r="I558" s="7" t="s">
        <v>157</v>
      </c>
      <c r="J558" s="7"/>
      <c r="K558" s="7">
        <v>4000</v>
      </c>
      <c r="L558" s="8"/>
    </row>
    <row r="559" spans="1:12" ht="18.75" customHeight="1">
      <c r="A559" s="37"/>
      <c r="B559" s="40"/>
      <c r="C559" s="35"/>
      <c r="D559" s="33"/>
      <c r="E559" s="33"/>
      <c r="F559" s="33"/>
      <c r="G559" s="33"/>
      <c r="H559" s="33"/>
      <c r="I559" s="7" t="s">
        <v>23</v>
      </c>
      <c r="J559" s="7"/>
      <c r="K559" s="7">
        <v>63939.54</v>
      </c>
      <c r="L559" s="8"/>
    </row>
    <row r="560" spans="1:12" ht="30" customHeight="1">
      <c r="A560" s="37">
        <v>24</v>
      </c>
      <c r="B560" s="40" t="s">
        <v>267</v>
      </c>
      <c r="C560" s="35">
        <v>2694.7</v>
      </c>
      <c r="D560" s="33">
        <v>-3062.52</v>
      </c>
      <c r="E560" s="33">
        <f>C560*0.79*6</f>
        <v>12772.878</v>
      </c>
      <c r="F560" s="33">
        <f>C560*0.84*6</f>
        <v>13581.287999999999</v>
      </c>
      <c r="G560" s="33">
        <f>E560+F560</f>
        <v>26354.165999999997</v>
      </c>
      <c r="H560" s="33">
        <f>D560+G560</f>
        <v>23291.645999999997</v>
      </c>
      <c r="I560" s="7" t="s">
        <v>21</v>
      </c>
      <c r="J560" s="7">
        <v>49.5</v>
      </c>
      <c r="K560" s="7">
        <f>J560*295</f>
        <v>14602.5</v>
      </c>
      <c r="L560" s="8"/>
    </row>
    <row r="561" spans="1:12" ht="30" customHeight="1">
      <c r="A561" s="37"/>
      <c r="B561" s="40"/>
      <c r="C561" s="35"/>
      <c r="D561" s="33"/>
      <c r="E561" s="33"/>
      <c r="F561" s="33"/>
      <c r="G561" s="33"/>
      <c r="H561" s="33"/>
      <c r="I561" s="7" t="s">
        <v>157</v>
      </c>
      <c r="J561" s="7"/>
      <c r="K561" s="7">
        <v>5727.86</v>
      </c>
      <c r="L561" s="8"/>
    </row>
    <row r="562" spans="1:12" ht="30" customHeight="1">
      <c r="A562" s="37"/>
      <c r="B562" s="40"/>
      <c r="C562" s="35"/>
      <c r="D562" s="33"/>
      <c r="E562" s="33"/>
      <c r="F562" s="33"/>
      <c r="G562" s="33"/>
      <c r="H562" s="33"/>
      <c r="I562" s="7" t="s">
        <v>23</v>
      </c>
      <c r="J562" s="7"/>
      <c r="K562" s="7">
        <v>2961.29</v>
      </c>
      <c r="L562" s="8"/>
    </row>
    <row r="563" spans="1:12" ht="30" customHeight="1">
      <c r="A563" s="37">
        <v>25</v>
      </c>
      <c r="B563" s="40" t="s">
        <v>268</v>
      </c>
      <c r="C563" s="35">
        <v>14039.5</v>
      </c>
      <c r="D563" s="33">
        <v>15635.58</v>
      </c>
      <c r="E563" s="33">
        <f>C563*0.79*6</f>
        <v>66547.23</v>
      </c>
      <c r="F563" s="33">
        <f>C563*0.84*6</f>
        <v>70759.08</v>
      </c>
      <c r="G563" s="33">
        <f>E563+F563</f>
        <v>137306.31</v>
      </c>
      <c r="H563" s="33">
        <f>D563+G563</f>
        <v>152941.88999999998</v>
      </c>
      <c r="I563" s="7" t="s">
        <v>27</v>
      </c>
      <c r="J563" s="7">
        <v>27</v>
      </c>
      <c r="K563" s="7">
        <f>J563*384.64</f>
        <v>10385.279999999999</v>
      </c>
      <c r="L563" s="8"/>
    </row>
    <row r="564" spans="1:12" ht="30" customHeight="1">
      <c r="A564" s="37"/>
      <c r="B564" s="40"/>
      <c r="C564" s="35"/>
      <c r="D564" s="33"/>
      <c r="E564" s="33"/>
      <c r="F564" s="33"/>
      <c r="G564" s="33"/>
      <c r="H564" s="33"/>
      <c r="I564" s="7" t="s">
        <v>18</v>
      </c>
      <c r="J564" s="7">
        <v>79</v>
      </c>
      <c r="K564" s="7">
        <f>J564*714.05</f>
        <v>56409.95</v>
      </c>
      <c r="L564" s="8"/>
    </row>
    <row r="565" spans="1:12" ht="30" customHeight="1">
      <c r="A565" s="37"/>
      <c r="B565" s="40"/>
      <c r="C565" s="35"/>
      <c r="D565" s="33"/>
      <c r="E565" s="33"/>
      <c r="F565" s="33"/>
      <c r="G565" s="33"/>
      <c r="H565" s="33"/>
      <c r="I565" s="7" t="s">
        <v>157</v>
      </c>
      <c r="J565" s="7"/>
      <c r="K565" s="7">
        <v>5000</v>
      </c>
      <c r="L565" s="8"/>
    </row>
    <row r="566" spans="1:12" ht="30" customHeight="1">
      <c r="A566" s="37"/>
      <c r="B566" s="40"/>
      <c r="C566" s="35"/>
      <c r="D566" s="33"/>
      <c r="E566" s="33"/>
      <c r="F566" s="33"/>
      <c r="G566" s="33"/>
      <c r="H566" s="33"/>
      <c r="I566" s="7" t="s">
        <v>242</v>
      </c>
      <c r="J566" s="7">
        <v>3</v>
      </c>
      <c r="K566" s="7">
        <v>61899.55</v>
      </c>
      <c r="L566" s="8"/>
    </row>
    <row r="567" spans="1:12" ht="30" customHeight="1">
      <c r="A567" s="37"/>
      <c r="B567" s="40"/>
      <c r="C567" s="35"/>
      <c r="D567" s="33"/>
      <c r="E567" s="33"/>
      <c r="F567" s="33"/>
      <c r="G567" s="33"/>
      <c r="H567" s="33"/>
      <c r="I567" s="7" t="s">
        <v>157</v>
      </c>
      <c r="J567" s="7"/>
      <c r="K567" s="7">
        <v>10387.58</v>
      </c>
      <c r="L567" s="8"/>
    </row>
    <row r="568" spans="1:12" ht="30" customHeight="1">
      <c r="A568" s="37"/>
      <c r="B568" s="40"/>
      <c r="C568" s="35"/>
      <c r="D568" s="33"/>
      <c r="E568" s="33"/>
      <c r="F568" s="33"/>
      <c r="G568" s="33"/>
      <c r="H568" s="33"/>
      <c r="I568" s="7" t="s">
        <v>269</v>
      </c>
      <c r="J568" s="7"/>
      <c r="K568" s="7">
        <v>8859.53</v>
      </c>
      <c r="L568" s="8"/>
    </row>
    <row r="569" spans="1:12" ht="30" customHeight="1">
      <c r="A569" s="3">
        <v>26</v>
      </c>
      <c r="B569" s="5" t="s">
        <v>270</v>
      </c>
      <c r="C569" s="20">
        <v>2371.5</v>
      </c>
      <c r="D569" s="7">
        <v>-19379.92</v>
      </c>
      <c r="E569" s="7">
        <f>C569*0.79*6</f>
        <v>11240.91</v>
      </c>
      <c r="F569" s="7">
        <f>C569*0.84*6</f>
        <v>11952.36</v>
      </c>
      <c r="G569" s="7">
        <f>E569+F569</f>
        <v>23193.27</v>
      </c>
      <c r="H569" s="7">
        <f>D569+G569</f>
        <v>3813.350000000002</v>
      </c>
      <c r="I569" s="7" t="s">
        <v>23</v>
      </c>
      <c r="J569" s="7"/>
      <c r="K569" s="7">
        <v>3813.35</v>
      </c>
      <c r="L569" s="8"/>
    </row>
    <row r="570" spans="1:12" ht="30" customHeight="1">
      <c r="A570" s="37">
        <v>27</v>
      </c>
      <c r="B570" s="40" t="s">
        <v>271</v>
      </c>
      <c r="C570" s="35">
        <v>2359</v>
      </c>
      <c r="D570" s="33">
        <v>37214.17</v>
      </c>
      <c r="E570" s="33">
        <f>C570*0.79*6</f>
        <v>11181.66</v>
      </c>
      <c r="F570" s="33">
        <f>C570*0.84*6</f>
        <v>11889.36</v>
      </c>
      <c r="G570" s="33">
        <f>E570+F570</f>
        <v>23071.02</v>
      </c>
      <c r="H570" s="33">
        <f>D570+G570</f>
        <v>60285.19</v>
      </c>
      <c r="I570" s="7" t="s">
        <v>77</v>
      </c>
      <c r="J570" s="7">
        <v>6</v>
      </c>
      <c r="K570" s="7">
        <v>10909.08</v>
      </c>
      <c r="L570" s="8"/>
    </row>
    <row r="571" spans="1:12" ht="30" customHeight="1">
      <c r="A571" s="37"/>
      <c r="B571" s="40"/>
      <c r="C571" s="35"/>
      <c r="D571" s="33"/>
      <c r="E571" s="33"/>
      <c r="F571" s="33"/>
      <c r="G571" s="33"/>
      <c r="H571" s="33"/>
      <c r="I571" s="7" t="s">
        <v>22</v>
      </c>
      <c r="J571" s="7">
        <v>20</v>
      </c>
      <c r="K571" s="7">
        <f>J571*398.55</f>
        <v>7971</v>
      </c>
      <c r="L571" s="8"/>
    </row>
    <row r="572" spans="1:12" ht="30" customHeight="1">
      <c r="A572" s="37"/>
      <c r="B572" s="40"/>
      <c r="C572" s="35"/>
      <c r="D572" s="33"/>
      <c r="E572" s="33"/>
      <c r="F572" s="33"/>
      <c r="G572" s="33"/>
      <c r="H572" s="33"/>
      <c r="I572" s="7" t="s">
        <v>23</v>
      </c>
      <c r="J572" s="7"/>
      <c r="K572" s="7">
        <v>41405.11</v>
      </c>
      <c r="L572" s="8"/>
    </row>
    <row r="573" spans="1:12" ht="30" customHeight="1">
      <c r="A573" s="37">
        <v>28</v>
      </c>
      <c r="B573" s="40" t="s">
        <v>272</v>
      </c>
      <c r="C573" s="35">
        <v>4788.7</v>
      </c>
      <c r="D573" s="33">
        <v>-10639.79</v>
      </c>
      <c r="E573" s="33">
        <f>C573*0.79*6</f>
        <v>22698.438</v>
      </c>
      <c r="F573" s="33">
        <f>C573*0.84*6</f>
        <v>24135.048</v>
      </c>
      <c r="G573" s="33">
        <f>E573+F573</f>
        <v>46833.486</v>
      </c>
      <c r="H573" s="33">
        <f>D573+G573</f>
        <v>36193.695999999996</v>
      </c>
      <c r="I573" s="7" t="s">
        <v>22</v>
      </c>
      <c r="J573" s="7">
        <v>60</v>
      </c>
      <c r="K573" s="7">
        <f>J573*398.55</f>
        <v>23913</v>
      </c>
      <c r="L573" s="8"/>
    </row>
    <row r="574" spans="1:12" ht="30" customHeight="1">
      <c r="A574" s="37"/>
      <c r="B574" s="40"/>
      <c r="C574" s="35"/>
      <c r="D574" s="33"/>
      <c r="E574" s="33"/>
      <c r="F574" s="33"/>
      <c r="G574" s="33"/>
      <c r="H574" s="33"/>
      <c r="I574" s="7" t="s">
        <v>157</v>
      </c>
      <c r="J574" s="7"/>
      <c r="K574" s="7">
        <v>2094.9</v>
      </c>
      <c r="L574" s="8"/>
    </row>
    <row r="575" spans="1:12" ht="30" customHeight="1">
      <c r="A575" s="37"/>
      <c r="B575" s="40"/>
      <c r="C575" s="35"/>
      <c r="D575" s="33"/>
      <c r="E575" s="33"/>
      <c r="F575" s="33"/>
      <c r="G575" s="33"/>
      <c r="H575" s="33"/>
      <c r="I575" s="7" t="s">
        <v>23</v>
      </c>
      <c r="J575" s="7"/>
      <c r="K575" s="7">
        <v>10185.8</v>
      </c>
      <c r="L575" s="8"/>
    </row>
    <row r="576" spans="1:12" ht="30" customHeight="1">
      <c r="A576" s="25"/>
      <c r="B576" s="12" t="s">
        <v>79</v>
      </c>
      <c r="C576" s="17">
        <f aca="true" t="shared" si="4" ref="C576:H576">SUM(C478:C575)</f>
        <v>237375</v>
      </c>
      <c r="D576" s="13">
        <f t="shared" si="4"/>
        <v>472409.38</v>
      </c>
      <c r="E576" s="13">
        <f t="shared" si="4"/>
        <v>1125157.5</v>
      </c>
      <c r="F576" s="13">
        <f t="shared" si="4"/>
        <v>1196370</v>
      </c>
      <c r="G576" s="13">
        <f t="shared" si="4"/>
        <v>2321527.4999999995</v>
      </c>
      <c r="H576" s="13">
        <f t="shared" si="4"/>
        <v>2793936.880000001</v>
      </c>
      <c r="I576" s="13"/>
      <c r="J576" s="13"/>
      <c r="K576" s="13">
        <f>SUM(K478:K575)</f>
        <v>2718378.1744</v>
      </c>
      <c r="L576" s="8"/>
    </row>
    <row r="577" spans="1:12" ht="34.5" customHeight="1">
      <c r="A577" s="26">
        <v>158</v>
      </c>
      <c r="B577" s="27" t="s">
        <v>273</v>
      </c>
      <c r="C577" s="13">
        <f aca="true" t="shared" si="5" ref="C577:H577">C122+C240+C329+C476+C576</f>
        <v>1780833.5</v>
      </c>
      <c r="D577" s="13">
        <f t="shared" si="5"/>
        <v>3559795.84</v>
      </c>
      <c r="E577" s="13">
        <f t="shared" si="5"/>
        <v>8441150.79</v>
      </c>
      <c r="F577" s="13">
        <f t="shared" si="5"/>
        <v>8975400.84</v>
      </c>
      <c r="G577" s="13">
        <f t="shared" si="5"/>
        <v>17416551.63</v>
      </c>
      <c r="H577" s="13">
        <f t="shared" si="5"/>
        <v>20976347.47</v>
      </c>
      <c r="I577" s="13"/>
      <c r="J577" s="13"/>
      <c r="K577" s="13">
        <f>K122+K240+K329+K476+K576</f>
        <v>19947550.7002</v>
      </c>
      <c r="L577" s="8"/>
    </row>
    <row r="578" spans="1:12" ht="34.5" customHeight="1">
      <c r="A578" s="28"/>
      <c r="B578" s="29"/>
      <c r="C578" s="30"/>
      <c r="D578" s="30"/>
      <c r="E578" s="30"/>
      <c r="F578" s="30"/>
      <c r="G578" s="30"/>
      <c r="H578" s="30"/>
      <c r="I578" s="30"/>
      <c r="J578" s="30"/>
      <c r="K578" s="30"/>
      <c r="L578" s="8"/>
    </row>
    <row r="579" ht="12.75">
      <c r="K579" s="32"/>
    </row>
    <row r="580" ht="12.75">
      <c r="K580" s="32"/>
    </row>
    <row r="581" ht="12.75">
      <c r="K581" s="32"/>
    </row>
    <row r="582" ht="12.75">
      <c r="K582" s="32"/>
    </row>
    <row r="583" ht="12.75">
      <c r="K583" s="32"/>
    </row>
    <row r="584" ht="12.75">
      <c r="K584" s="32"/>
    </row>
    <row r="585" ht="12.75">
      <c r="K585" s="32"/>
    </row>
    <row r="586" ht="12.75">
      <c r="K586" s="32"/>
    </row>
    <row r="587" ht="12.75">
      <c r="K587" s="32"/>
    </row>
    <row r="588" ht="12.75">
      <c r="K588" s="32"/>
    </row>
    <row r="589" ht="12.75">
      <c r="K589" s="32"/>
    </row>
    <row r="590" ht="12.75">
      <c r="K590" s="32"/>
    </row>
    <row r="591" ht="12.75">
      <c r="K591" s="32"/>
    </row>
    <row r="592" ht="12.75">
      <c r="K592" s="32"/>
    </row>
    <row r="593" ht="12.75">
      <c r="K593" s="32"/>
    </row>
    <row r="594" ht="12.75">
      <c r="K594" s="32"/>
    </row>
    <row r="595" ht="12.75">
      <c r="K595" s="32"/>
    </row>
    <row r="596" ht="12.75">
      <c r="K596" s="32"/>
    </row>
    <row r="597" ht="12.75">
      <c r="K597" s="32"/>
    </row>
    <row r="598" ht="12.75">
      <c r="K598" s="32"/>
    </row>
    <row r="599" ht="12.75">
      <c r="K599" s="32"/>
    </row>
    <row r="600" ht="12.75">
      <c r="K600" s="32"/>
    </row>
    <row r="601" ht="12.75">
      <c r="K601" s="32"/>
    </row>
    <row r="602" ht="12.75">
      <c r="K602" s="32"/>
    </row>
    <row r="603" ht="12.75">
      <c r="K603" s="32"/>
    </row>
    <row r="604" ht="12.75">
      <c r="K604" s="32"/>
    </row>
    <row r="605" ht="12.75">
      <c r="K605" s="32"/>
    </row>
    <row r="606" ht="12.75">
      <c r="K606" s="32"/>
    </row>
    <row r="607" ht="12.75">
      <c r="K607" s="32"/>
    </row>
    <row r="608" ht="12.75">
      <c r="K608" s="32"/>
    </row>
    <row r="609" ht="12.75">
      <c r="K609" s="32"/>
    </row>
    <row r="610" ht="12.75">
      <c r="K610" s="32"/>
    </row>
    <row r="611" ht="12.75">
      <c r="K611" s="32"/>
    </row>
    <row r="612" ht="12.75">
      <c r="K612" s="32"/>
    </row>
    <row r="613" ht="12.75">
      <c r="K613" s="32"/>
    </row>
    <row r="614" ht="12.75">
      <c r="K614" s="32"/>
    </row>
    <row r="615" ht="12.75">
      <c r="K615" s="32"/>
    </row>
    <row r="616" ht="12.75">
      <c r="K616" s="32"/>
    </row>
    <row r="617" ht="12.75">
      <c r="K617" s="32"/>
    </row>
    <row r="618" ht="12.75">
      <c r="K618" s="32"/>
    </row>
    <row r="619" ht="12.75">
      <c r="K619" s="32"/>
    </row>
    <row r="620" ht="12.75">
      <c r="K620" s="32"/>
    </row>
    <row r="621" ht="12.75">
      <c r="K621" s="32"/>
    </row>
    <row r="622" ht="12.75">
      <c r="K622" s="32"/>
    </row>
    <row r="623" ht="12.75">
      <c r="K623" s="32"/>
    </row>
    <row r="624" ht="12.75">
      <c r="K624" s="32"/>
    </row>
    <row r="625" ht="12.75">
      <c r="K625" s="32"/>
    </row>
    <row r="626" ht="12.75">
      <c r="K626" s="32"/>
    </row>
    <row r="627" ht="12.75">
      <c r="K627" s="32"/>
    </row>
    <row r="628" ht="12.75">
      <c r="K628" s="32"/>
    </row>
    <row r="629" ht="12.75">
      <c r="K629" s="32"/>
    </row>
    <row r="630" ht="12.75">
      <c r="K630" s="32"/>
    </row>
    <row r="631" ht="12.75">
      <c r="K631" s="32"/>
    </row>
    <row r="632" ht="12.75">
      <c r="K632" s="32"/>
    </row>
    <row r="633" ht="12.75">
      <c r="K633" s="32"/>
    </row>
    <row r="634" ht="12.75">
      <c r="K634" s="32"/>
    </row>
    <row r="635" ht="12.75">
      <c r="K635" s="32"/>
    </row>
    <row r="636" ht="12.75">
      <c r="K636" s="32"/>
    </row>
    <row r="637" ht="12.75">
      <c r="K637" s="32"/>
    </row>
    <row r="638" ht="12.75">
      <c r="K638" s="32"/>
    </row>
    <row r="639" ht="12.75">
      <c r="K639" s="32"/>
    </row>
    <row r="640" ht="12.75">
      <c r="K640" s="32"/>
    </row>
    <row r="641" ht="12.75">
      <c r="K641" s="32"/>
    </row>
    <row r="642" ht="12.75">
      <c r="K642" s="32"/>
    </row>
    <row r="643" ht="12.75">
      <c r="K643" s="32"/>
    </row>
    <row r="644" ht="12.75">
      <c r="K644" s="32"/>
    </row>
    <row r="645" ht="12.75">
      <c r="K645" s="32"/>
    </row>
    <row r="646" ht="12.75">
      <c r="K646" s="32"/>
    </row>
    <row r="647" ht="12.75">
      <c r="K647" s="32"/>
    </row>
    <row r="648" ht="12.75">
      <c r="K648" s="32"/>
    </row>
    <row r="649" ht="12.75">
      <c r="K649" s="32"/>
    </row>
    <row r="650" ht="12.75">
      <c r="K650" s="32"/>
    </row>
    <row r="651" ht="12.75">
      <c r="K651" s="32"/>
    </row>
    <row r="652" ht="12.75">
      <c r="K652" s="32"/>
    </row>
    <row r="653" ht="12.75">
      <c r="K653" s="32"/>
    </row>
    <row r="654" ht="12.75">
      <c r="K654" s="32"/>
    </row>
    <row r="655" ht="12.75">
      <c r="K655" s="32"/>
    </row>
    <row r="656" ht="12.75">
      <c r="K656" s="32"/>
    </row>
    <row r="657" ht="12.75">
      <c r="K657" s="32"/>
    </row>
    <row r="658" ht="12.75">
      <c r="K658" s="32"/>
    </row>
    <row r="659" ht="12.75">
      <c r="K659" s="32"/>
    </row>
    <row r="660" ht="12.75">
      <c r="K660" s="32"/>
    </row>
    <row r="661" ht="12.75">
      <c r="K661" s="32"/>
    </row>
    <row r="662" ht="12.75">
      <c r="K662" s="32"/>
    </row>
    <row r="663" ht="12.75">
      <c r="K663" s="32"/>
    </row>
    <row r="664" ht="12.75">
      <c r="K664" s="32"/>
    </row>
    <row r="665" ht="12.75">
      <c r="K665" s="32"/>
    </row>
    <row r="666" ht="12.75">
      <c r="K666" s="32"/>
    </row>
    <row r="667" ht="12.75">
      <c r="K667" s="32"/>
    </row>
    <row r="668" ht="12.75">
      <c r="K668" s="32"/>
    </row>
    <row r="669" ht="12.75">
      <c r="K669" s="32"/>
    </row>
    <row r="670" ht="12.75">
      <c r="K670" s="32"/>
    </row>
    <row r="671" ht="12.75">
      <c r="K671" s="32"/>
    </row>
    <row r="672" ht="12.75">
      <c r="K672" s="32"/>
    </row>
    <row r="673" ht="12.75">
      <c r="K673" s="32"/>
    </row>
    <row r="674" ht="12.75">
      <c r="K674" s="32"/>
    </row>
    <row r="675" ht="12.75">
      <c r="K675" s="32"/>
    </row>
    <row r="676" ht="12.75">
      <c r="K676" s="32"/>
    </row>
    <row r="677" ht="12.75">
      <c r="K677" s="32"/>
    </row>
    <row r="678" ht="12.75">
      <c r="K678" s="32"/>
    </row>
    <row r="679" ht="12.75">
      <c r="K679" s="32"/>
    </row>
    <row r="680" ht="12.75">
      <c r="K680" s="32"/>
    </row>
    <row r="681" ht="12.75">
      <c r="K681" s="32"/>
    </row>
    <row r="682" ht="12.75">
      <c r="K682" s="32"/>
    </row>
    <row r="683" ht="12.75">
      <c r="K683" s="32"/>
    </row>
  </sheetData>
  <sheetProtection/>
  <mergeCells count="1098">
    <mergeCell ref="A1:K1"/>
    <mergeCell ref="L2:L4"/>
    <mergeCell ref="F563:F568"/>
    <mergeCell ref="F526:F528"/>
    <mergeCell ref="F529:F530"/>
    <mergeCell ref="F531:F535"/>
    <mergeCell ref="F510:F512"/>
    <mergeCell ref="F513:F516"/>
    <mergeCell ref="F536:F537"/>
    <mergeCell ref="F538:F541"/>
    <mergeCell ref="F542:F544"/>
    <mergeCell ref="F545:F548"/>
    <mergeCell ref="F570:F572"/>
    <mergeCell ref="F573:F575"/>
    <mergeCell ref="F549:F552"/>
    <mergeCell ref="F553:F555"/>
    <mergeCell ref="F556:F559"/>
    <mergeCell ref="F560:F562"/>
    <mergeCell ref="F486:F490"/>
    <mergeCell ref="F491:F494"/>
    <mergeCell ref="F517:F520"/>
    <mergeCell ref="F521:F524"/>
    <mergeCell ref="F495:F498"/>
    <mergeCell ref="F499:F502"/>
    <mergeCell ref="F503:F506"/>
    <mergeCell ref="F507:F509"/>
    <mergeCell ref="F464:F466"/>
    <mergeCell ref="F468:F471"/>
    <mergeCell ref="F472:F475"/>
    <mergeCell ref="F457:F458"/>
    <mergeCell ref="F459:F461"/>
    <mergeCell ref="F481:F485"/>
    <mergeCell ref="F445:F449"/>
    <mergeCell ref="F450:F451"/>
    <mergeCell ref="F452:F455"/>
    <mergeCell ref="F427:F429"/>
    <mergeCell ref="F430:F437"/>
    <mergeCell ref="F438:F442"/>
    <mergeCell ref="F443:F444"/>
    <mergeCell ref="F421:F423"/>
    <mergeCell ref="F425:F426"/>
    <mergeCell ref="F395:F398"/>
    <mergeCell ref="F399:F403"/>
    <mergeCell ref="F404:F413"/>
    <mergeCell ref="F414:F419"/>
    <mergeCell ref="F267:F268"/>
    <mergeCell ref="F284:F288"/>
    <mergeCell ref="F279:F283"/>
    <mergeCell ref="F379:F384"/>
    <mergeCell ref="F386:F393"/>
    <mergeCell ref="F370:F372"/>
    <mergeCell ref="F373:F375"/>
    <mergeCell ref="F377:F378"/>
    <mergeCell ref="F251:F259"/>
    <mergeCell ref="F220:F224"/>
    <mergeCell ref="F225:F228"/>
    <mergeCell ref="F229:F231"/>
    <mergeCell ref="F232:F233"/>
    <mergeCell ref="A241:K241"/>
    <mergeCell ref="G232:G233"/>
    <mergeCell ref="G234:G239"/>
    <mergeCell ref="G242:G244"/>
    <mergeCell ref="B234:B239"/>
    <mergeCell ref="F213:F216"/>
    <mergeCell ref="F217:F219"/>
    <mergeCell ref="F188:F193"/>
    <mergeCell ref="F194:F196"/>
    <mergeCell ref="F197:F203"/>
    <mergeCell ref="F204:F208"/>
    <mergeCell ref="F167:F168"/>
    <mergeCell ref="F169:F172"/>
    <mergeCell ref="F173:F177"/>
    <mergeCell ref="F178:F181"/>
    <mergeCell ref="F182:F187"/>
    <mergeCell ref="F210:F212"/>
    <mergeCell ref="F143:F145"/>
    <mergeCell ref="F131:F132"/>
    <mergeCell ref="F133:F134"/>
    <mergeCell ref="F146:F155"/>
    <mergeCell ref="F156:F158"/>
    <mergeCell ref="F159:F166"/>
    <mergeCell ref="D2:D4"/>
    <mergeCell ref="C2:C4"/>
    <mergeCell ref="B2:B4"/>
    <mergeCell ref="A2:A4"/>
    <mergeCell ref="F137:F140"/>
    <mergeCell ref="F141:F142"/>
    <mergeCell ref="F3:F4"/>
    <mergeCell ref="I2:I4"/>
    <mergeCell ref="H2:H4"/>
    <mergeCell ref="D146:D155"/>
    <mergeCell ref="D137:D140"/>
    <mergeCell ref="G104:G109"/>
    <mergeCell ref="F104:F109"/>
    <mergeCell ref="E2:G2"/>
    <mergeCell ref="E3:E4"/>
    <mergeCell ref="G3:G4"/>
    <mergeCell ref="D141:D142"/>
    <mergeCell ref="D143:D145"/>
    <mergeCell ref="D232:D233"/>
    <mergeCell ref="D182:D187"/>
    <mergeCell ref="D188:D193"/>
    <mergeCell ref="D194:D196"/>
    <mergeCell ref="D217:D219"/>
    <mergeCell ref="D220:D224"/>
    <mergeCell ref="D225:D228"/>
    <mergeCell ref="D213:D216"/>
    <mergeCell ref="E481:E485"/>
    <mergeCell ref="B478:B480"/>
    <mergeCell ref="C478:C480"/>
    <mergeCell ref="A486:A490"/>
    <mergeCell ref="B486:B490"/>
    <mergeCell ref="C486:C490"/>
    <mergeCell ref="B481:B485"/>
    <mergeCell ref="C481:C485"/>
    <mergeCell ref="A478:A480"/>
    <mergeCell ref="D486:D490"/>
    <mergeCell ref="F242:F244"/>
    <mergeCell ref="J2:K3"/>
    <mergeCell ref="H8:H9"/>
    <mergeCell ref="D204:D208"/>
    <mergeCell ref="D210:D212"/>
    <mergeCell ref="D169:D172"/>
    <mergeCell ref="D197:D203"/>
    <mergeCell ref="D178:D181"/>
    <mergeCell ref="D156:D158"/>
    <mergeCell ref="D159:D166"/>
    <mergeCell ref="F234:F239"/>
    <mergeCell ref="D234:D239"/>
    <mergeCell ref="A531:A535"/>
    <mergeCell ref="A425:A426"/>
    <mergeCell ref="A445:A449"/>
    <mergeCell ref="A438:A442"/>
    <mergeCell ref="A450:A451"/>
    <mergeCell ref="A430:A437"/>
    <mergeCell ref="A529:A530"/>
    <mergeCell ref="A481:A485"/>
    <mergeCell ref="A549:A552"/>
    <mergeCell ref="B549:B552"/>
    <mergeCell ref="C549:C552"/>
    <mergeCell ref="E549:E552"/>
    <mergeCell ref="B553:B555"/>
    <mergeCell ref="C553:C555"/>
    <mergeCell ref="A556:A559"/>
    <mergeCell ref="A553:A555"/>
    <mergeCell ref="E553:E555"/>
    <mergeCell ref="B377:B378"/>
    <mergeCell ref="A399:A403"/>
    <mergeCell ref="A386:A393"/>
    <mergeCell ref="E379:E384"/>
    <mergeCell ref="A395:A398"/>
    <mergeCell ref="D379:D384"/>
    <mergeCell ref="D386:D393"/>
    <mergeCell ref="D399:D403"/>
    <mergeCell ref="B386:B393"/>
    <mergeCell ref="A377:A378"/>
    <mergeCell ref="A379:A384"/>
    <mergeCell ref="E425:E426"/>
    <mergeCell ref="D425:D426"/>
    <mergeCell ref="E399:E403"/>
    <mergeCell ref="B399:B403"/>
    <mergeCell ref="E386:E393"/>
    <mergeCell ref="E377:E378"/>
    <mergeCell ref="B379:B384"/>
    <mergeCell ref="A414:A419"/>
    <mergeCell ref="C531:C535"/>
    <mergeCell ref="A503:A506"/>
    <mergeCell ref="B531:B535"/>
    <mergeCell ref="A452:A455"/>
    <mergeCell ref="B452:B455"/>
    <mergeCell ref="A457:A458"/>
    <mergeCell ref="B468:B471"/>
    <mergeCell ref="C464:C466"/>
    <mergeCell ref="A472:A475"/>
    <mergeCell ref="B472:B475"/>
    <mergeCell ref="C307:C310"/>
    <mergeCell ref="C342:C344"/>
    <mergeCell ref="C331:C333"/>
    <mergeCell ref="C292:C294"/>
    <mergeCell ref="C311:C315"/>
    <mergeCell ref="C305:C306"/>
    <mergeCell ref="C300:C304"/>
    <mergeCell ref="C295:C296"/>
    <mergeCell ref="C322:C323"/>
    <mergeCell ref="C325:C326"/>
    <mergeCell ref="A20:A23"/>
    <mergeCell ref="A30:A37"/>
    <mergeCell ref="C404:C413"/>
    <mergeCell ref="C377:C378"/>
    <mergeCell ref="C399:C403"/>
    <mergeCell ref="C395:C398"/>
    <mergeCell ref="A322:A323"/>
    <mergeCell ref="B322:B323"/>
    <mergeCell ref="A370:A372"/>
    <mergeCell ref="A24:A29"/>
    <mergeCell ref="B24:B29"/>
    <mergeCell ref="C24:C29"/>
    <mergeCell ref="A41:A45"/>
    <mergeCell ref="A316:A317"/>
    <mergeCell ref="A232:A233"/>
    <mergeCell ref="A242:A244"/>
    <mergeCell ref="A245:A249"/>
    <mergeCell ref="A270:A271"/>
    <mergeCell ref="A272:A278"/>
    <mergeCell ref="A261:A263"/>
    <mergeCell ref="A6:K6"/>
    <mergeCell ref="B8:B9"/>
    <mergeCell ref="C8:C9"/>
    <mergeCell ref="G8:G9"/>
    <mergeCell ref="D8:D9"/>
    <mergeCell ref="F8:F9"/>
    <mergeCell ref="E8:E9"/>
    <mergeCell ref="A8:A9"/>
    <mergeCell ref="A367:A369"/>
    <mergeCell ref="A213:A216"/>
    <mergeCell ref="B373:B375"/>
    <mergeCell ref="A284:A288"/>
    <mergeCell ref="A331:A333"/>
    <mergeCell ref="A327:A328"/>
    <mergeCell ref="B370:B372"/>
    <mergeCell ref="A264:A266"/>
    <mergeCell ref="A292:A294"/>
    <mergeCell ref="A373:A375"/>
    <mergeCell ref="B395:B398"/>
    <mergeCell ref="E538:E541"/>
    <mergeCell ref="E536:E537"/>
    <mergeCell ref="E450:E451"/>
    <mergeCell ref="E395:E398"/>
    <mergeCell ref="E443:E444"/>
    <mergeCell ref="E421:E423"/>
    <mergeCell ref="E427:E429"/>
    <mergeCell ref="E445:E449"/>
    <mergeCell ref="E438:E442"/>
    <mergeCell ref="B529:B530"/>
    <mergeCell ref="C529:C530"/>
    <mergeCell ref="E526:E528"/>
    <mergeCell ref="E529:E530"/>
    <mergeCell ref="D526:D528"/>
    <mergeCell ref="D529:D530"/>
    <mergeCell ref="G264:G266"/>
    <mergeCell ref="G267:G268"/>
    <mergeCell ref="F270:F271"/>
    <mergeCell ref="F272:F278"/>
    <mergeCell ref="E430:E437"/>
    <mergeCell ref="G261:G263"/>
    <mergeCell ref="E414:E419"/>
    <mergeCell ref="E373:E375"/>
    <mergeCell ref="F261:F263"/>
    <mergeCell ref="F264:F266"/>
    <mergeCell ref="G289:G291"/>
    <mergeCell ref="F307:F310"/>
    <mergeCell ref="F311:F315"/>
    <mergeCell ref="F316:F317"/>
    <mergeCell ref="F295:F296"/>
    <mergeCell ref="F300:F304"/>
    <mergeCell ref="F289:F291"/>
    <mergeCell ref="F292:F294"/>
    <mergeCell ref="F305:F306"/>
    <mergeCell ref="G292:G294"/>
    <mergeCell ref="F322:F323"/>
    <mergeCell ref="F297:F299"/>
    <mergeCell ref="F318:F321"/>
    <mergeCell ref="H342:H344"/>
    <mergeCell ref="H334:H336"/>
    <mergeCell ref="G300:G304"/>
    <mergeCell ref="G305:G306"/>
    <mergeCell ref="G325:G326"/>
    <mergeCell ref="G322:G323"/>
    <mergeCell ref="G316:G317"/>
    <mergeCell ref="H345:H346"/>
    <mergeCell ref="F334:F336"/>
    <mergeCell ref="C334:C336"/>
    <mergeCell ref="F342:F344"/>
    <mergeCell ref="F345:F346"/>
    <mergeCell ref="H338:H341"/>
    <mergeCell ref="E345:E346"/>
    <mergeCell ref="E342:E344"/>
    <mergeCell ref="C338:C341"/>
    <mergeCell ref="F367:F369"/>
    <mergeCell ref="E347:E349"/>
    <mergeCell ref="F361:F366"/>
    <mergeCell ref="E367:E369"/>
    <mergeCell ref="E361:E366"/>
    <mergeCell ref="F347:F349"/>
    <mergeCell ref="F350:F353"/>
    <mergeCell ref="F354:F358"/>
    <mergeCell ref="A427:A429"/>
    <mergeCell ref="A404:A413"/>
    <mergeCell ref="B414:B419"/>
    <mergeCell ref="B421:B423"/>
    <mergeCell ref="A421:A423"/>
    <mergeCell ref="B425:B426"/>
    <mergeCell ref="A234:A239"/>
    <mergeCell ref="D242:D244"/>
    <mergeCell ref="C297:C299"/>
    <mergeCell ref="A297:A299"/>
    <mergeCell ref="B292:B294"/>
    <mergeCell ref="B284:B288"/>
    <mergeCell ref="B289:B291"/>
    <mergeCell ref="B295:B296"/>
    <mergeCell ref="B279:B283"/>
    <mergeCell ref="A300:A304"/>
    <mergeCell ref="A267:A268"/>
    <mergeCell ref="A279:A283"/>
    <mergeCell ref="A289:A291"/>
    <mergeCell ref="A295:A296"/>
    <mergeCell ref="A251:A259"/>
    <mergeCell ref="A305:A306"/>
    <mergeCell ref="A307:A310"/>
    <mergeCell ref="A311:A315"/>
    <mergeCell ref="F338:F341"/>
    <mergeCell ref="D331:D333"/>
    <mergeCell ref="F325:F326"/>
    <mergeCell ref="F327:F328"/>
    <mergeCell ref="D325:D326"/>
    <mergeCell ref="E338:E341"/>
    <mergeCell ref="B307:B310"/>
    <mergeCell ref="A342:A344"/>
    <mergeCell ref="A334:A336"/>
    <mergeCell ref="A338:A341"/>
    <mergeCell ref="B338:B341"/>
    <mergeCell ref="B334:B336"/>
    <mergeCell ref="B342:B344"/>
    <mergeCell ref="A345:A346"/>
    <mergeCell ref="B345:B346"/>
    <mergeCell ref="C347:C349"/>
    <mergeCell ref="C350:C353"/>
    <mergeCell ref="C345:C346"/>
    <mergeCell ref="A347:A349"/>
    <mergeCell ref="B347:B349"/>
    <mergeCell ref="D361:D366"/>
    <mergeCell ref="D367:D369"/>
    <mergeCell ref="B367:B369"/>
    <mergeCell ref="E370:E372"/>
    <mergeCell ref="E331:E333"/>
    <mergeCell ref="E322:E323"/>
    <mergeCell ref="E327:E328"/>
    <mergeCell ref="E325:E326"/>
    <mergeCell ref="A325:A326"/>
    <mergeCell ref="A318:A321"/>
    <mergeCell ref="B316:B317"/>
    <mergeCell ref="B318:B321"/>
    <mergeCell ref="B325:B326"/>
    <mergeCell ref="B331:B333"/>
    <mergeCell ref="A361:A366"/>
    <mergeCell ref="B350:B353"/>
    <mergeCell ref="A354:A358"/>
    <mergeCell ref="A350:A353"/>
    <mergeCell ref="B327:B328"/>
    <mergeCell ref="A330:K330"/>
    <mergeCell ref="G327:G328"/>
    <mergeCell ref="H331:H333"/>
    <mergeCell ref="F331:F333"/>
    <mergeCell ref="G342:G344"/>
    <mergeCell ref="B311:B315"/>
    <mergeCell ref="B300:B304"/>
    <mergeCell ref="B305:B306"/>
    <mergeCell ref="B297:B299"/>
    <mergeCell ref="B361:B366"/>
    <mergeCell ref="B354:B358"/>
    <mergeCell ref="C194:C196"/>
    <mergeCell ref="B229:B231"/>
    <mergeCell ref="C242:C244"/>
    <mergeCell ref="C234:C239"/>
    <mergeCell ref="C232:C233"/>
    <mergeCell ref="C229:C231"/>
    <mergeCell ref="B242:B244"/>
    <mergeCell ref="B232:B233"/>
    <mergeCell ref="B204:B208"/>
    <mergeCell ref="B194:B196"/>
    <mergeCell ref="B251:B259"/>
    <mergeCell ref="C279:C283"/>
    <mergeCell ref="C267:C268"/>
    <mergeCell ref="B272:B278"/>
    <mergeCell ref="C272:C278"/>
    <mergeCell ref="C270:C271"/>
    <mergeCell ref="B267:B268"/>
    <mergeCell ref="C251:C259"/>
    <mergeCell ref="B270:B271"/>
    <mergeCell ref="C178:C181"/>
    <mergeCell ref="B156:B158"/>
    <mergeCell ref="B167:B168"/>
    <mergeCell ref="B173:B177"/>
    <mergeCell ref="B159:B166"/>
    <mergeCell ref="C169:C172"/>
    <mergeCell ref="C156:C158"/>
    <mergeCell ref="C159:C166"/>
    <mergeCell ref="B178:B181"/>
    <mergeCell ref="A133:A134"/>
    <mergeCell ref="A194:A196"/>
    <mergeCell ref="A169:A172"/>
    <mergeCell ref="A50:A55"/>
    <mergeCell ref="A167:A168"/>
    <mergeCell ref="A156:A158"/>
    <mergeCell ref="A159:A166"/>
    <mergeCell ref="A178:A181"/>
    <mergeCell ref="A182:A187"/>
    <mergeCell ref="A98:A103"/>
    <mergeCell ref="A113:A121"/>
    <mergeCell ref="B98:B103"/>
    <mergeCell ref="B30:B37"/>
    <mergeCell ref="A56:A57"/>
    <mergeCell ref="B56:B57"/>
    <mergeCell ref="A38:A40"/>
    <mergeCell ref="B38:B40"/>
    <mergeCell ref="A46:A49"/>
    <mergeCell ref="B46:B49"/>
    <mergeCell ref="B50:B55"/>
    <mergeCell ref="A93:A97"/>
    <mergeCell ref="A85:A86"/>
    <mergeCell ref="B85:B86"/>
    <mergeCell ref="B93:B97"/>
    <mergeCell ref="B87:B92"/>
    <mergeCell ref="A74:A76"/>
    <mergeCell ref="B77:B80"/>
    <mergeCell ref="A61:A64"/>
    <mergeCell ref="A58:A60"/>
    <mergeCell ref="D10:D13"/>
    <mergeCell ref="D14:D16"/>
    <mergeCell ref="D17:D19"/>
    <mergeCell ref="A14:A16"/>
    <mergeCell ref="B17:B19"/>
    <mergeCell ref="B10:B13"/>
    <mergeCell ref="C10:C13"/>
    <mergeCell ref="B14:B16"/>
    <mergeCell ref="A17:A19"/>
    <mergeCell ref="A10:A13"/>
    <mergeCell ref="A197:A203"/>
    <mergeCell ref="A229:A231"/>
    <mergeCell ref="A225:A228"/>
    <mergeCell ref="B225:B228"/>
    <mergeCell ref="A204:A208"/>
    <mergeCell ref="A210:A212"/>
    <mergeCell ref="A141:A142"/>
    <mergeCell ref="A143:A145"/>
    <mergeCell ref="A188:A193"/>
    <mergeCell ref="B188:B193"/>
    <mergeCell ref="A173:A177"/>
    <mergeCell ref="A146:A155"/>
    <mergeCell ref="B182:B187"/>
    <mergeCell ref="B146:B155"/>
    <mergeCell ref="B143:B145"/>
    <mergeCell ref="C124:C130"/>
    <mergeCell ref="C131:C132"/>
    <mergeCell ref="C74:C76"/>
    <mergeCell ref="C72:C73"/>
    <mergeCell ref="C113:C121"/>
    <mergeCell ref="C98:C103"/>
    <mergeCell ref="C81:C84"/>
    <mergeCell ref="C61:C64"/>
    <mergeCell ref="C46:C49"/>
    <mergeCell ref="C50:C55"/>
    <mergeCell ref="C56:C57"/>
    <mergeCell ref="C58:C60"/>
    <mergeCell ref="C65:C68"/>
    <mergeCell ref="A131:A132"/>
    <mergeCell ref="A69:A71"/>
    <mergeCell ref="B69:B71"/>
    <mergeCell ref="A72:A73"/>
    <mergeCell ref="B72:B73"/>
    <mergeCell ref="B58:B60"/>
    <mergeCell ref="A65:A68"/>
    <mergeCell ref="B61:B64"/>
    <mergeCell ref="B65:B68"/>
    <mergeCell ref="A110:A112"/>
    <mergeCell ref="C146:C155"/>
    <mergeCell ref="C354:C358"/>
    <mergeCell ref="A77:A80"/>
    <mergeCell ref="A81:A84"/>
    <mergeCell ref="A87:A92"/>
    <mergeCell ref="A217:A219"/>
    <mergeCell ref="A220:A224"/>
    <mergeCell ref="B220:B224"/>
    <mergeCell ref="B131:B132"/>
    <mergeCell ref="A137:A140"/>
    <mergeCell ref="C69:C71"/>
    <mergeCell ref="C77:C80"/>
    <mergeCell ref="C87:C92"/>
    <mergeCell ref="C143:C145"/>
    <mergeCell ref="C110:C112"/>
    <mergeCell ref="C137:C140"/>
    <mergeCell ref="C85:C86"/>
    <mergeCell ref="C141:C142"/>
    <mergeCell ref="C133:C134"/>
    <mergeCell ref="C93:C97"/>
    <mergeCell ref="B438:B442"/>
    <mergeCell ref="C373:C375"/>
    <mergeCell ref="C379:C384"/>
    <mergeCell ref="C370:C372"/>
    <mergeCell ref="C367:C369"/>
    <mergeCell ref="C327:C328"/>
    <mergeCell ref="C386:C393"/>
    <mergeCell ref="C361:C366"/>
    <mergeCell ref="B404:B413"/>
    <mergeCell ref="B427:B429"/>
    <mergeCell ref="C459:C461"/>
    <mergeCell ref="B430:B437"/>
    <mergeCell ref="A464:A466"/>
    <mergeCell ref="B464:B466"/>
    <mergeCell ref="B459:B461"/>
    <mergeCell ref="B457:B458"/>
    <mergeCell ref="A459:A461"/>
    <mergeCell ref="B450:B451"/>
    <mergeCell ref="B445:B449"/>
    <mergeCell ref="B443:B444"/>
    <mergeCell ref="C443:C444"/>
    <mergeCell ref="A443:A444"/>
    <mergeCell ref="C445:C449"/>
    <mergeCell ref="C450:C451"/>
    <mergeCell ref="C457:C458"/>
    <mergeCell ref="C452:C455"/>
    <mergeCell ref="B491:B494"/>
    <mergeCell ref="A491:A494"/>
    <mergeCell ref="C491:C494"/>
    <mergeCell ref="C468:C471"/>
    <mergeCell ref="A468:A471"/>
    <mergeCell ref="C472:C475"/>
    <mergeCell ref="B503:B506"/>
    <mergeCell ref="C503:C506"/>
    <mergeCell ref="A499:A502"/>
    <mergeCell ref="B499:B502"/>
    <mergeCell ref="C499:C502"/>
    <mergeCell ref="B495:B498"/>
    <mergeCell ref="A495:A498"/>
    <mergeCell ref="C495:C498"/>
    <mergeCell ref="A513:A516"/>
    <mergeCell ref="C513:C516"/>
    <mergeCell ref="B510:B512"/>
    <mergeCell ref="C510:C512"/>
    <mergeCell ref="A507:A509"/>
    <mergeCell ref="B507:B509"/>
    <mergeCell ref="C507:C509"/>
    <mergeCell ref="A510:A512"/>
    <mergeCell ref="A521:A524"/>
    <mergeCell ref="A526:A528"/>
    <mergeCell ref="B526:B528"/>
    <mergeCell ref="C526:C528"/>
    <mergeCell ref="B517:B520"/>
    <mergeCell ref="A517:A520"/>
    <mergeCell ref="C517:C520"/>
    <mergeCell ref="A538:A541"/>
    <mergeCell ref="B538:B541"/>
    <mergeCell ref="C538:C541"/>
    <mergeCell ref="A536:A537"/>
    <mergeCell ref="B536:B537"/>
    <mergeCell ref="C536:C537"/>
    <mergeCell ref="A563:A568"/>
    <mergeCell ref="B545:B548"/>
    <mergeCell ref="C545:C548"/>
    <mergeCell ref="A545:A548"/>
    <mergeCell ref="A542:A544"/>
    <mergeCell ref="B542:B544"/>
    <mergeCell ref="C542:C544"/>
    <mergeCell ref="B563:B568"/>
    <mergeCell ref="C556:C559"/>
    <mergeCell ref="C563:C568"/>
    <mergeCell ref="A560:A562"/>
    <mergeCell ref="B573:B575"/>
    <mergeCell ref="A573:A575"/>
    <mergeCell ref="C573:C575"/>
    <mergeCell ref="A570:A572"/>
    <mergeCell ref="B570:B572"/>
    <mergeCell ref="C570:C572"/>
    <mergeCell ref="D443:D444"/>
    <mergeCell ref="D445:D449"/>
    <mergeCell ref="D450:D451"/>
    <mergeCell ref="D452:D455"/>
    <mergeCell ref="B556:B559"/>
    <mergeCell ref="B560:B562"/>
    <mergeCell ref="C560:C562"/>
    <mergeCell ref="B521:B524"/>
    <mergeCell ref="C521:C524"/>
    <mergeCell ref="B513:B516"/>
    <mergeCell ref="C438:C442"/>
    <mergeCell ref="C414:C419"/>
    <mergeCell ref="C425:C426"/>
    <mergeCell ref="D421:D423"/>
    <mergeCell ref="D427:D429"/>
    <mergeCell ref="C421:C423"/>
    <mergeCell ref="C427:C429"/>
    <mergeCell ref="C430:C437"/>
    <mergeCell ref="D430:D437"/>
    <mergeCell ref="D414:D419"/>
    <mergeCell ref="D438:D442"/>
    <mergeCell ref="D318:D321"/>
    <mergeCell ref="D322:D323"/>
    <mergeCell ref="E318:E321"/>
    <mergeCell ref="E300:E304"/>
    <mergeCell ref="E316:E317"/>
    <mergeCell ref="E334:E336"/>
    <mergeCell ref="E305:E306"/>
    <mergeCell ref="E311:E315"/>
    <mergeCell ref="E169:E172"/>
    <mergeCell ref="E225:E228"/>
    <mergeCell ref="E182:E187"/>
    <mergeCell ref="E217:E219"/>
    <mergeCell ref="E229:E231"/>
    <mergeCell ref="E178:E181"/>
    <mergeCell ref="E124:E130"/>
    <mergeCell ref="E131:E132"/>
    <mergeCell ref="E272:E278"/>
    <mergeCell ref="E251:E259"/>
    <mergeCell ref="E197:E203"/>
    <mergeCell ref="E204:E208"/>
    <mergeCell ref="E267:E268"/>
    <mergeCell ref="E261:E263"/>
    <mergeCell ref="E264:E266"/>
    <mergeCell ref="E270:E271"/>
    <mergeCell ref="E289:E291"/>
    <mergeCell ref="E279:E283"/>
    <mergeCell ref="E141:E142"/>
    <mergeCell ref="E188:E193"/>
    <mergeCell ref="E159:E166"/>
    <mergeCell ref="E232:E233"/>
    <mergeCell ref="E234:E239"/>
    <mergeCell ref="E242:E244"/>
    <mergeCell ref="E167:E168"/>
    <mergeCell ref="E210:E212"/>
    <mergeCell ref="G98:G103"/>
    <mergeCell ref="G93:G97"/>
    <mergeCell ref="E93:E97"/>
    <mergeCell ref="G110:G112"/>
    <mergeCell ref="E110:E112"/>
    <mergeCell ref="F93:F97"/>
    <mergeCell ref="F98:F103"/>
    <mergeCell ref="E104:E109"/>
    <mergeCell ref="E98:E103"/>
    <mergeCell ref="E81:E84"/>
    <mergeCell ref="G85:G86"/>
    <mergeCell ref="F85:F86"/>
    <mergeCell ref="G87:G92"/>
    <mergeCell ref="G81:G84"/>
    <mergeCell ref="E87:E92"/>
    <mergeCell ref="F87:F92"/>
    <mergeCell ref="E50:E55"/>
    <mergeCell ref="G77:G80"/>
    <mergeCell ref="F77:F80"/>
    <mergeCell ref="F81:F84"/>
    <mergeCell ref="G58:G60"/>
    <mergeCell ref="E74:E76"/>
    <mergeCell ref="G56:G57"/>
    <mergeCell ref="G74:G76"/>
    <mergeCell ref="E56:E57"/>
    <mergeCell ref="F74:F76"/>
    <mergeCell ref="E77:E80"/>
    <mergeCell ref="E69:E71"/>
    <mergeCell ref="E72:E73"/>
    <mergeCell ref="G50:G55"/>
    <mergeCell ref="F50:F55"/>
    <mergeCell ref="F56:F57"/>
    <mergeCell ref="F58:F60"/>
    <mergeCell ref="F61:F64"/>
    <mergeCell ref="F65:F68"/>
    <mergeCell ref="F69:F71"/>
    <mergeCell ref="H113:H121"/>
    <mergeCell ref="H110:H112"/>
    <mergeCell ref="F110:F112"/>
    <mergeCell ref="F113:F121"/>
    <mergeCell ref="G113:G121"/>
    <mergeCell ref="G61:G64"/>
    <mergeCell ref="G72:G73"/>
    <mergeCell ref="F72:F73"/>
    <mergeCell ref="G69:G71"/>
    <mergeCell ref="G65:G68"/>
    <mergeCell ref="E297:E299"/>
    <mergeCell ref="E284:E288"/>
    <mergeCell ref="E137:E140"/>
    <mergeCell ref="E295:E296"/>
    <mergeCell ref="E156:E158"/>
    <mergeCell ref="G137:G140"/>
    <mergeCell ref="G141:G142"/>
    <mergeCell ref="G143:G145"/>
    <mergeCell ref="G159:G166"/>
    <mergeCell ref="E292:E294"/>
    <mergeCell ref="E307:E310"/>
    <mergeCell ref="G133:G134"/>
    <mergeCell ref="D347:D349"/>
    <mergeCell ref="D370:D372"/>
    <mergeCell ref="G350:G353"/>
    <mergeCell ref="G354:G358"/>
    <mergeCell ref="G361:G366"/>
    <mergeCell ref="G367:G369"/>
    <mergeCell ref="G370:G372"/>
    <mergeCell ref="D327:D328"/>
    <mergeCell ref="D373:D375"/>
    <mergeCell ref="H87:H92"/>
    <mergeCell ref="H93:H97"/>
    <mergeCell ref="D342:D344"/>
    <mergeCell ref="D350:D353"/>
    <mergeCell ref="G331:G333"/>
    <mergeCell ref="G334:G336"/>
    <mergeCell ref="G338:G341"/>
    <mergeCell ref="G345:G346"/>
    <mergeCell ref="G347:G349"/>
    <mergeCell ref="E513:E516"/>
    <mergeCell ref="E468:E471"/>
    <mergeCell ref="E452:E455"/>
    <mergeCell ref="E350:E353"/>
    <mergeCell ref="E354:E358"/>
    <mergeCell ref="E404:E413"/>
    <mergeCell ref="E510:E512"/>
    <mergeCell ref="E457:E458"/>
    <mergeCell ref="A477:K477"/>
    <mergeCell ref="F478:F480"/>
    <mergeCell ref="E545:E548"/>
    <mergeCell ref="E459:E461"/>
    <mergeCell ref="E464:E466"/>
    <mergeCell ref="E507:E509"/>
    <mergeCell ref="E499:E502"/>
    <mergeCell ref="E495:E498"/>
    <mergeCell ref="E491:E494"/>
    <mergeCell ref="E486:E490"/>
    <mergeCell ref="E472:E475"/>
    <mergeCell ref="E478:E480"/>
    <mergeCell ref="E573:E575"/>
    <mergeCell ref="E517:E520"/>
    <mergeCell ref="E503:E506"/>
    <mergeCell ref="E570:E572"/>
    <mergeCell ref="E556:E559"/>
    <mergeCell ref="E560:E562"/>
    <mergeCell ref="E563:E568"/>
    <mergeCell ref="E521:E524"/>
    <mergeCell ref="E542:E544"/>
    <mergeCell ref="E531:E535"/>
    <mergeCell ref="D404:D413"/>
    <mergeCell ref="D395:D398"/>
    <mergeCell ref="D457:D458"/>
    <mergeCell ref="B20:B23"/>
    <mergeCell ref="B113:B121"/>
    <mergeCell ref="B110:B112"/>
    <mergeCell ref="B217:B219"/>
    <mergeCell ref="B197:B203"/>
    <mergeCell ref="B41:B45"/>
    <mergeCell ref="B124:B130"/>
    <mergeCell ref="B74:B76"/>
    <mergeCell ref="B213:B216"/>
    <mergeCell ref="B81:B84"/>
    <mergeCell ref="B133:B134"/>
    <mergeCell ref="B169:B172"/>
    <mergeCell ref="B137:B140"/>
    <mergeCell ref="B141:B142"/>
    <mergeCell ref="B210:B212"/>
    <mergeCell ref="B104:B109"/>
    <mergeCell ref="C30:C37"/>
    <mergeCell ref="C318:C321"/>
    <mergeCell ref="C316:C317"/>
    <mergeCell ref="C182:C187"/>
    <mergeCell ref="C188:C193"/>
    <mergeCell ref="C289:C291"/>
    <mergeCell ref="C284:C288"/>
    <mergeCell ref="C104:C109"/>
    <mergeCell ref="C38:C40"/>
    <mergeCell ref="C41:C45"/>
    <mergeCell ref="D264:D266"/>
    <mergeCell ref="D267:D268"/>
    <mergeCell ref="D270:D271"/>
    <mergeCell ref="B261:B263"/>
    <mergeCell ref="C261:C263"/>
    <mergeCell ref="C264:C266"/>
    <mergeCell ref="B264:B266"/>
    <mergeCell ref="D272:D278"/>
    <mergeCell ref="C204:C208"/>
    <mergeCell ref="C197:C203"/>
    <mergeCell ref="D251:D259"/>
    <mergeCell ref="D261:D263"/>
    <mergeCell ref="C213:C216"/>
    <mergeCell ref="C220:C224"/>
    <mergeCell ref="C225:C228"/>
    <mergeCell ref="C217:C219"/>
    <mergeCell ref="D229:D231"/>
    <mergeCell ref="D131:D132"/>
    <mergeCell ref="D133:D134"/>
    <mergeCell ref="C167:C168"/>
    <mergeCell ref="E220:E224"/>
    <mergeCell ref="E213:E216"/>
    <mergeCell ref="E194:E196"/>
    <mergeCell ref="C173:C177"/>
    <mergeCell ref="D173:D177"/>
    <mergeCell ref="D167:D168"/>
    <mergeCell ref="C210:C212"/>
    <mergeCell ref="G20:G23"/>
    <mergeCell ref="G17:G19"/>
    <mergeCell ref="F20:F23"/>
    <mergeCell ref="E133:E134"/>
    <mergeCell ref="E173:E177"/>
    <mergeCell ref="E143:E145"/>
    <mergeCell ref="E146:E155"/>
    <mergeCell ref="G131:G132"/>
    <mergeCell ref="E65:E68"/>
    <mergeCell ref="E61:E64"/>
    <mergeCell ref="D58:D60"/>
    <mergeCell ref="D61:D64"/>
    <mergeCell ref="D65:D68"/>
    <mergeCell ref="G10:G13"/>
    <mergeCell ref="E20:E23"/>
    <mergeCell ref="E14:E16"/>
    <mergeCell ref="G24:G29"/>
    <mergeCell ref="G14:G16"/>
    <mergeCell ref="E10:E13"/>
    <mergeCell ref="F10:F13"/>
    <mergeCell ref="C17:C19"/>
    <mergeCell ref="F14:F16"/>
    <mergeCell ref="F17:F19"/>
    <mergeCell ref="E58:E60"/>
    <mergeCell ref="E85:E86"/>
    <mergeCell ref="D30:D37"/>
    <mergeCell ref="D38:D40"/>
    <mergeCell ref="D46:D49"/>
    <mergeCell ref="D50:D55"/>
    <mergeCell ref="D56:D57"/>
    <mergeCell ref="D41:D45"/>
    <mergeCell ref="E30:E37"/>
    <mergeCell ref="E24:E29"/>
    <mergeCell ref="E41:E45"/>
    <mergeCell ref="F24:F29"/>
    <mergeCell ref="C14:C16"/>
    <mergeCell ref="D24:D29"/>
    <mergeCell ref="C20:C23"/>
    <mergeCell ref="D20:D23"/>
    <mergeCell ref="E17:E19"/>
    <mergeCell ref="G46:G49"/>
    <mergeCell ref="G30:G37"/>
    <mergeCell ref="E46:E49"/>
    <mergeCell ref="E38:E40"/>
    <mergeCell ref="G41:G45"/>
    <mergeCell ref="F38:F40"/>
    <mergeCell ref="F41:F45"/>
    <mergeCell ref="F46:F49"/>
    <mergeCell ref="G38:G40"/>
    <mergeCell ref="F30:F37"/>
    <mergeCell ref="G178:G181"/>
    <mergeCell ref="G182:G187"/>
    <mergeCell ref="G173:G177"/>
    <mergeCell ref="G188:G193"/>
    <mergeCell ref="G167:G168"/>
    <mergeCell ref="G146:G155"/>
    <mergeCell ref="G156:G158"/>
    <mergeCell ref="G169:G172"/>
    <mergeCell ref="G217:G219"/>
    <mergeCell ref="G220:G224"/>
    <mergeCell ref="G225:G228"/>
    <mergeCell ref="G229:G231"/>
    <mergeCell ref="G194:G196"/>
    <mergeCell ref="G197:G203"/>
    <mergeCell ref="G213:G216"/>
    <mergeCell ref="G204:G208"/>
    <mergeCell ref="G210:G212"/>
    <mergeCell ref="G295:G296"/>
    <mergeCell ref="G318:G321"/>
    <mergeCell ref="G245:G249"/>
    <mergeCell ref="G307:G310"/>
    <mergeCell ref="G279:G283"/>
    <mergeCell ref="G270:G271"/>
    <mergeCell ref="G284:G288"/>
    <mergeCell ref="G272:G278"/>
    <mergeCell ref="G251:G259"/>
    <mergeCell ref="G297:G299"/>
    <mergeCell ref="G386:G393"/>
    <mergeCell ref="G395:G398"/>
    <mergeCell ref="G399:G403"/>
    <mergeCell ref="G404:G413"/>
    <mergeCell ref="G311:G315"/>
    <mergeCell ref="G373:G375"/>
    <mergeCell ref="G377:G378"/>
    <mergeCell ref="G379:G384"/>
    <mergeCell ref="G430:G437"/>
    <mergeCell ref="G438:G442"/>
    <mergeCell ref="G443:G444"/>
    <mergeCell ref="G445:G449"/>
    <mergeCell ref="G414:G419"/>
    <mergeCell ref="G421:G423"/>
    <mergeCell ref="G425:G426"/>
    <mergeCell ref="G427:G429"/>
    <mergeCell ref="G468:G471"/>
    <mergeCell ref="G472:G475"/>
    <mergeCell ref="G491:G494"/>
    <mergeCell ref="G495:G498"/>
    <mergeCell ref="G486:G490"/>
    <mergeCell ref="G450:G451"/>
    <mergeCell ref="G452:G455"/>
    <mergeCell ref="G459:G461"/>
    <mergeCell ref="G464:G466"/>
    <mergeCell ref="G457:G458"/>
    <mergeCell ref="G507:G509"/>
    <mergeCell ref="G513:G516"/>
    <mergeCell ref="G517:G520"/>
    <mergeCell ref="G510:G512"/>
    <mergeCell ref="G499:G502"/>
    <mergeCell ref="G478:G480"/>
    <mergeCell ref="G481:G485"/>
    <mergeCell ref="G503:G506"/>
    <mergeCell ref="G521:G524"/>
    <mergeCell ref="G549:G552"/>
    <mergeCell ref="G538:G541"/>
    <mergeCell ref="G529:G530"/>
    <mergeCell ref="G531:G535"/>
    <mergeCell ref="G526:G528"/>
    <mergeCell ref="G542:G544"/>
    <mergeCell ref="G536:G537"/>
    <mergeCell ref="G545:G548"/>
    <mergeCell ref="G570:G572"/>
    <mergeCell ref="G573:G575"/>
    <mergeCell ref="G553:G555"/>
    <mergeCell ref="G556:G559"/>
    <mergeCell ref="G560:G562"/>
    <mergeCell ref="G563:G568"/>
    <mergeCell ref="D81:D84"/>
    <mergeCell ref="D98:D103"/>
    <mergeCell ref="D85:D86"/>
    <mergeCell ref="D87:D92"/>
    <mergeCell ref="D93:D97"/>
    <mergeCell ref="D69:D71"/>
    <mergeCell ref="D72:D73"/>
    <mergeCell ref="D74:D76"/>
    <mergeCell ref="D77:D80"/>
    <mergeCell ref="D104:D109"/>
    <mergeCell ref="D110:D112"/>
    <mergeCell ref="D113:D121"/>
    <mergeCell ref="D124:D130"/>
    <mergeCell ref="A123:K123"/>
    <mergeCell ref="E113:E121"/>
    <mergeCell ref="A104:A109"/>
    <mergeCell ref="A124:A130"/>
    <mergeCell ref="F124:F130"/>
    <mergeCell ref="G124:G130"/>
    <mergeCell ref="D345:D346"/>
    <mergeCell ref="D295:D296"/>
    <mergeCell ref="D297:D299"/>
    <mergeCell ref="D300:D304"/>
    <mergeCell ref="D305:D306"/>
    <mergeCell ref="D279:D283"/>
    <mergeCell ref="D284:D288"/>
    <mergeCell ref="D289:D291"/>
    <mergeCell ref="D292:D294"/>
    <mergeCell ref="D481:D485"/>
    <mergeCell ref="D307:D310"/>
    <mergeCell ref="D311:D315"/>
    <mergeCell ref="D459:D461"/>
    <mergeCell ref="D464:D466"/>
    <mergeCell ref="D316:D317"/>
    <mergeCell ref="D334:D336"/>
    <mergeCell ref="D338:D341"/>
    <mergeCell ref="D354:D358"/>
    <mergeCell ref="D377:D378"/>
    <mergeCell ref="D553:D555"/>
    <mergeCell ref="D499:D502"/>
    <mergeCell ref="D503:D506"/>
    <mergeCell ref="D507:D509"/>
    <mergeCell ref="D510:D512"/>
    <mergeCell ref="D468:D471"/>
    <mergeCell ref="D472:D475"/>
    <mergeCell ref="D491:D494"/>
    <mergeCell ref="D495:D498"/>
    <mergeCell ref="D478:D480"/>
    <mergeCell ref="D536:D537"/>
    <mergeCell ref="D538:D541"/>
    <mergeCell ref="D542:D544"/>
    <mergeCell ref="D545:D548"/>
    <mergeCell ref="D549:D552"/>
    <mergeCell ref="D513:D516"/>
    <mergeCell ref="D517:D520"/>
    <mergeCell ref="D521:D524"/>
    <mergeCell ref="H10:H13"/>
    <mergeCell ref="H14:H16"/>
    <mergeCell ref="H17:H19"/>
    <mergeCell ref="H20:H23"/>
    <mergeCell ref="D573:D575"/>
    <mergeCell ref="D560:D562"/>
    <mergeCell ref="D563:D568"/>
    <mergeCell ref="D570:D572"/>
    <mergeCell ref="D556:D559"/>
    <mergeCell ref="D531:D535"/>
    <mergeCell ref="H46:H49"/>
    <mergeCell ref="H50:H55"/>
    <mergeCell ref="H56:H57"/>
    <mergeCell ref="H58:H60"/>
    <mergeCell ref="H24:H29"/>
    <mergeCell ref="H30:H37"/>
    <mergeCell ref="H38:H40"/>
    <mergeCell ref="H41:H45"/>
    <mergeCell ref="H74:H76"/>
    <mergeCell ref="H77:H80"/>
    <mergeCell ref="H81:H84"/>
    <mergeCell ref="H85:H86"/>
    <mergeCell ref="H61:H64"/>
    <mergeCell ref="H65:H68"/>
    <mergeCell ref="H69:H71"/>
    <mergeCell ref="H72:H73"/>
    <mergeCell ref="H143:H145"/>
    <mergeCell ref="H124:H130"/>
    <mergeCell ref="H131:H132"/>
    <mergeCell ref="H133:H134"/>
    <mergeCell ref="H137:H140"/>
    <mergeCell ref="H141:H142"/>
    <mergeCell ref="H178:H181"/>
    <mergeCell ref="H173:H177"/>
    <mergeCell ref="H146:H155"/>
    <mergeCell ref="H156:H158"/>
    <mergeCell ref="H159:H166"/>
    <mergeCell ref="H169:H172"/>
    <mergeCell ref="H204:H208"/>
    <mergeCell ref="H210:H212"/>
    <mergeCell ref="H213:H216"/>
    <mergeCell ref="H217:H219"/>
    <mergeCell ref="H182:H187"/>
    <mergeCell ref="H188:H193"/>
    <mergeCell ref="H194:H196"/>
    <mergeCell ref="H197:H203"/>
    <mergeCell ref="H251:H259"/>
    <mergeCell ref="H245:H249"/>
    <mergeCell ref="H220:H224"/>
    <mergeCell ref="H225:H228"/>
    <mergeCell ref="H229:H231"/>
    <mergeCell ref="H232:H233"/>
    <mergeCell ref="H272:H278"/>
    <mergeCell ref="H279:H283"/>
    <mergeCell ref="H284:H288"/>
    <mergeCell ref="H289:H291"/>
    <mergeCell ref="H261:H263"/>
    <mergeCell ref="H264:H266"/>
    <mergeCell ref="H267:H268"/>
    <mergeCell ref="H270:H271"/>
    <mergeCell ref="H318:H321"/>
    <mergeCell ref="H322:H323"/>
    <mergeCell ref="H292:H294"/>
    <mergeCell ref="H295:H296"/>
    <mergeCell ref="H297:H299"/>
    <mergeCell ref="H300:H304"/>
    <mergeCell ref="H347:H349"/>
    <mergeCell ref="H350:H353"/>
    <mergeCell ref="H354:H358"/>
    <mergeCell ref="H361:H366"/>
    <mergeCell ref="H305:H306"/>
    <mergeCell ref="H307:H310"/>
    <mergeCell ref="H325:H326"/>
    <mergeCell ref="H327:H328"/>
    <mergeCell ref="H311:H315"/>
    <mergeCell ref="H316:H317"/>
    <mergeCell ref="H379:H384"/>
    <mergeCell ref="H386:H393"/>
    <mergeCell ref="H395:H398"/>
    <mergeCell ref="H399:H403"/>
    <mergeCell ref="H367:H369"/>
    <mergeCell ref="H370:H372"/>
    <mergeCell ref="H373:H375"/>
    <mergeCell ref="H377:H378"/>
    <mergeCell ref="H427:H429"/>
    <mergeCell ref="H430:H437"/>
    <mergeCell ref="H438:H442"/>
    <mergeCell ref="H443:H444"/>
    <mergeCell ref="H404:H413"/>
    <mergeCell ref="H414:H419"/>
    <mergeCell ref="H421:H423"/>
    <mergeCell ref="H425:H426"/>
    <mergeCell ref="H459:H461"/>
    <mergeCell ref="H464:H466"/>
    <mergeCell ref="H468:H471"/>
    <mergeCell ref="H472:H475"/>
    <mergeCell ref="H445:H449"/>
    <mergeCell ref="H450:H451"/>
    <mergeCell ref="H452:H455"/>
    <mergeCell ref="H457:H458"/>
    <mergeCell ref="H536:H537"/>
    <mergeCell ref="H531:H535"/>
    <mergeCell ref="H526:H528"/>
    <mergeCell ref="H529:H530"/>
    <mergeCell ref="H507:H509"/>
    <mergeCell ref="H478:H480"/>
    <mergeCell ref="H481:H485"/>
    <mergeCell ref="H486:H490"/>
    <mergeCell ref="H491:H494"/>
    <mergeCell ref="H538:H541"/>
    <mergeCell ref="H542:H544"/>
    <mergeCell ref="H545:H548"/>
    <mergeCell ref="H573:H575"/>
    <mergeCell ref="H560:H562"/>
    <mergeCell ref="H563:H568"/>
    <mergeCell ref="H570:H572"/>
    <mergeCell ref="H553:H555"/>
    <mergeCell ref="H556:H559"/>
    <mergeCell ref="H549:H552"/>
    <mergeCell ref="H521:H524"/>
    <mergeCell ref="H510:H512"/>
    <mergeCell ref="H513:H516"/>
    <mergeCell ref="H517:H520"/>
    <mergeCell ref="H495:H498"/>
    <mergeCell ref="H499:H502"/>
    <mergeCell ref="H503:H506"/>
    <mergeCell ref="E245:E249"/>
    <mergeCell ref="D245:D249"/>
    <mergeCell ref="F245:F249"/>
    <mergeCell ref="B245:B249"/>
    <mergeCell ref="C245:C249"/>
    <mergeCell ref="H98:H103"/>
    <mergeCell ref="H104:H109"/>
    <mergeCell ref="H167:H168"/>
    <mergeCell ref="H234:H239"/>
    <mergeCell ref="H242:H244"/>
  </mergeCells>
  <printOptions/>
  <pageMargins left="0.3" right="0" top="0" bottom="0" header="0.15748031496062992" footer="0.3149606299212598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Гайфеева  Р.Р</dc:creator>
  <cp:keywords/>
  <dc:description/>
  <cp:lastModifiedBy>Крылова</cp:lastModifiedBy>
  <cp:lastPrinted>2012-07-04T06:06:15Z</cp:lastPrinted>
  <dcterms:created xsi:type="dcterms:W3CDTF">2012-07-04T06:04:44Z</dcterms:created>
  <dcterms:modified xsi:type="dcterms:W3CDTF">2012-07-04T06:17:14Z</dcterms:modified>
  <cp:category/>
  <cp:version/>
  <cp:contentType/>
  <cp:contentStatus/>
</cp:coreProperties>
</file>